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SKFILE3\Data6\65\654\6541\6541_Alle\Liegenschaften\0934_VWO_59_01_Kinderhaus Lumina (Amalie-Wündisch-Straße)\Ausschreibung Unterlagen\Unterhalts- und Grundreinigung\Unterlagen -602-\"/>
    </mc:Choice>
  </mc:AlternateContent>
  <xr:revisionPtr revIDLastSave="0" documentId="13_ncr:1_{17D8FFC8-2184-48D3-9639-26D059E0CBB1}" xr6:coauthVersionLast="47" xr6:coauthVersionMax="47" xr10:uidLastSave="{00000000-0000-0000-0000-000000000000}"/>
  <bookViews>
    <workbookView xWindow="28680" yWindow="-120" windowWidth="29040" windowHeight="17520" xr2:uid="{00000000-000D-0000-FFFF-FFFF00000000}"/>
  </bookViews>
  <sheets>
    <sheet name="Bearbeitungshinweise" sheetId="17" r:id="rId1"/>
    <sheet name="1.1 Stammdaten" sheetId="18" r:id="rId2"/>
    <sheet name="1.2 Stundenverrechnungssatz" sheetId="19" r:id="rId3"/>
    <sheet name="2.1 Leistungsrichtwerte" sheetId="20" r:id="rId4"/>
    <sheet name="3.1 Raumbuch Kinderhaus Lumina" sheetId="21" r:id="rId5"/>
    <sheet name="4.1 Regiearbeiten" sheetId="22" r:id="rId6"/>
    <sheet name="5.1 Grundreinigung" sheetId="23" r:id="rId7"/>
    <sheet name="6.1 Angebotssummen" sheetId="24" r:id="rId8"/>
    <sheet name="Tabelle1" sheetId="1" state="hidden" r:id="rId9"/>
    <sheet name="Tabelle2" sheetId="2" state="hidden" r:id="rId10"/>
    <sheet name="Tabelle3" sheetId="3" state="hidden" r:id="rId11"/>
  </sheets>
  <externalReferences>
    <externalReference r:id="rId12"/>
    <externalReference r:id="rId13"/>
    <externalReference r:id="rId14"/>
    <externalReference r:id="rId15"/>
    <externalReference r:id="rId16"/>
  </externalReferences>
  <definedNames>
    <definedName name="_xlnm._FilterDatabase" localSheetId="4" hidden="1">'3.1 Raumbuch Kinderhaus Lumina'!$A$15:$R$97</definedName>
    <definedName name="Auftraggeber">#REF!</definedName>
    <definedName name="Bieter_Firma" localSheetId="0">'[1]1.1 Stammdaten'!$C$10</definedName>
    <definedName name="Bieter_Firma">#REF!</definedName>
    <definedName name="Bieter_Name" localSheetId="0">'[1]1.1 Stammdaten'!$C$11</definedName>
    <definedName name="Bieter_Name">#REF!</definedName>
    <definedName name="BKJ">'3.1 Raumbuch Kinderhaus Lumina'!$Q$13</definedName>
    <definedName name="Brutto">'6.1 Angebotssummen'!#REF!</definedName>
    <definedName name="Doku_Blatt_Angebot" localSheetId="0">Bearbeitungshinweise!$C$60</definedName>
    <definedName name="Doku_Blatt_Einzelraum" localSheetId="0">Bearbeitungshinweise!#REF!</definedName>
    <definedName name="Doku_Blatt_Glasreinigung" localSheetId="0">Bearbeitungshinweise!#REF!</definedName>
    <definedName name="Doku_Blatt_Grundreinigung" localSheetId="5">[1]Bearbeitungshinweise!#REF!</definedName>
    <definedName name="Doku_Blatt_Preiszusammenstellung" localSheetId="0">Bearbeitungshinweise!$C$57</definedName>
    <definedName name="Doku_Blatt_Raumgruppen" localSheetId="0">Bearbeitungshinweise!$C$52</definedName>
    <definedName name="Doku_Blatt_Regiearbeiten" localSheetId="0">Bearbeitungshinweise!$C$63</definedName>
    <definedName name="Doku_Blatt_SVS" localSheetId="0">Bearbeitungshinweise!#REF!</definedName>
    <definedName name="_xlnm.Print_Area" localSheetId="1">'1.1 Stammdaten'!$A$1:$D$25</definedName>
    <definedName name="_xlnm.Print_Area" localSheetId="2">'1.2 Stundenverrechnungssatz'!$A$1:$G$74</definedName>
    <definedName name="_xlnm.Print_Area" localSheetId="3">'2.1 Leistungsrichtwerte'!$A$1:$G$20</definedName>
    <definedName name="_xlnm.Print_Area" localSheetId="4">'3.1 Raumbuch Kinderhaus Lumina'!$A$1:$R$67</definedName>
    <definedName name="_xlnm.Print_Area" localSheetId="5">'4.1 Regiearbeiten'!$A$1:$I$19</definedName>
    <definedName name="_xlnm.Print_Area" localSheetId="6">'5.1 Grundreinigung'!$A$1:$I$18</definedName>
    <definedName name="_xlnm.Print_Area" localSheetId="7">'6.1 Angebotssummen'!$A$1:$D$78</definedName>
    <definedName name="_xlnm.Print_Area" localSheetId="0">Bearbeitungshinweise!$A$2:$D$61</definedName>
    <definedName name="_xlnm.Print_Titles" localSheetId="4">'3.1 Raumbuch Kinderhaus Lumina'!$1:$16</definedName>
    <definedName name="_xlnm.Print_Titles" localSheetId="7">'6.1 Angebotssummen'!$7:$9</definedName>
    <definedName name="Email">#REF!</definedName>
    <definedName name="Fax">#REF!</definedName>
    <definedName name="Gebäude_Typen" localSheetId="5">#REF!</definedName>
    <definedName name="GRbrutto">'5.1 Grundreinigung'!$I$17</definedName>
    <definedName name="GRnetto">'5.1 Grundreinigung'!$H$17</definedName>
    <definedName name="Mobil">#REF!</definedName>
    <definedName name="MyChanged" hidden="1">0</definedName>
    <definedName name="MyVersion" hidden="1">43743.7486111111</definedName>
    <definedName name="Netto">'6.1 Angebotssummen'!#REF!</definedName>
    <definedName name="NKJ">'3.1 Raumbuch Kinderhaus Lumina'!$Q$11</definedName>
    <definedName name="Ort">#REF!</definedName>
    <definedName name="Projekt_Nr" localSheetId="7">'[2]0. Stammdaten'!$C$7</definedName>
    <definedName name="Projekt_Nr">#REF!</definedName>
    <definedName name="Projekt_Titel" localSheetId="7">'[2]0. Stammdaten'!$C$6</definedName>
    <definedName name="Projekt_Titel">#REF!</definedName>
    <definedName name="Räume_Summen" localSheetId="5">#REF!</definedName>
    <definedName name="Reinigungstage" localSheetId="5">#REF!</definedName>
    <definedName name="SLGK">'[3]1.2 Stundenverrechnungssatz'!$B$33</definedName>
    <definedName name="SLGK1">#REF!</definedName>
    <definedName name="Str.">#REF!</definedName>
    <definedName name="Stundenverrechnungssatz">'1.2 Stundenverrechnungssatz'!$C$67</definedName>
    <definedName name="SVS" localSheetId="7">'1.2 Stundenverrechnungssatz'!$C$67</definedName>
    <definedName name="SVS">'[4]1. SVS'!$D$53</definedName>
    <definedName name="SVS_Daten" localSheetId="5">'[5]3. Einzelraumkalkulation'!#REF!</definedName>
    <definedName name="SVSg" localSheetId="7">'1.2 Stundenverrechnungssatz'!$E$67</definedName>
    <definedName name="SVSg">'[4]1. SVS'!$F$53</definedName>
    <definedName name="SVSSuF">'1.2 Stundenverrechnungssatz'!$C$73</definedName>
    <definedName name="Tel">#REF!</definedName>
    <definedName name="Ust">'6.1 Angebotssummen'!$D$32</definedName>
    <definedName name="Vorgaben" localSheetId="5">#REF!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9" i="24" l="1" a="1"/>
  <c r="D59" i="24" s="1"/>
  <c r="D40" i="24"/>
  <c r="G60" i="19"/>
  <c r="G61" i="19"/>
  <c r="G62" i="19"/>
  <c r="G59" i="19"/>
  <c r="E59" i="19"/>
  <c r="E48" i="19"/>
  <c r="E49" i="19"/>
  <c r="E50" i="19"/>
  <c r="E51" i="19"/>
  <c r="E52" i="19"/>
  <c r="E53" i="19"/>
  <c r="E54" i="19"/>
  <c r="E60" i="19"/>
  <c r="E61" i="19"/>
  <c r="E62" i="19"/>
  <c r="E24" i="19" l="1"/>
  <c r="E25" i="19"/>
  <c r="E26" i="19"/>
  <c r="E27" i="19"/>
  <c r="E28" i="19"/>
  <c r="Q13" i="21"/>
  <c r="M68" i="21"/>
  <c r="M69" i="21"/>
  <c r="M70" i="21"/>
  <c r="M71" i="21"/>
  <c r="M72" i="21"/>
  <c r="M73" i="21"/>
  <c r="M74" i="21"/>
  <c r="M75" i="21"/>
  <c r="M76" i="21"/>
  <c r="M77" i="21"/>
  <c r="M78" i="21"/>
  <c r="M79" i="21"/>
  <c r="M80" i="21"/>
  <c r="M81" i="21"/>
  <c r="M82" i="21"/>
  <c r="M83" i="21"/>
  <c r="M84" i="21"/>
  <c r="M85" i="21"/>
  <c r="M86" i="21"/>
  <c r="M87" i="21"/>
  <c r="M88" i="21"/>
  <c r="M89" i="21"/>
  <c r="M90" i="21"/>
  <c r="M91" i="21"/>
  <c r="M92" i="21"/>
  <c r="M93" i="21"/>
  <c r="M94" i="21"/>
  <c r="M95" i="21"/>
  <c r="M96" i="21"/>
  <c r="M97" i="21"/>
  <c r="K68" i="21"/>
  <c r="N68" i="21" s="1"/>
  <c r="K69" i="21"/>
  <c r="N69" i="21" s="1"/>
  <c r="K70" i="21"/>
  <c r="N70" i="21" s="1"/>
  <c r="K71" i="21"/>
  <c r="N71" i="21" s="1"/>
  <c r="K72" i="21"/>
  <c r="N72" i="21" s="1"/>
  <c r="K73" i="21"/>
  <c r="N73" i="21" s="1"/>
  <c r="K74" i="21"/>
  <c r="N74" i="21" s="1"/>
  <c r="K75" i="21"/>
  <c r="N75" i="21" s="1"/>
  <c r="K76" i="21"/>
  <c r="N76" i="21" s="1"/>
  <c r="K77" i="21"/>
  <c r="N77" i="21" s="1"/>
  <c r="K78" i="21"/>
  <c r="N78" i="21" s="1"/>
  <c r="K79" i="21"/>
  <c r="N79" i="21" s="1"/>
  <c r="K80" i="21"/>
  <c r="N80" i="21" s="1"/>
  <c r="K81" i="21"/>
  <c r="N81" i="21" s="1"/>
  <c r="K82" i="21"/>
  <c r="N82" i="21" s="1"/>
  <c r="K83" i="21"/>
  <c r="N83" i="21" s="1"/>
  <c r="K84" i="21"/>
  <c r="N84" i="21" s="1"/>
  <c r="K85" i="21"/>
  <c r="N85" i="21" s="1"/>
  <c r="K86" i="21"/>
  <c r="N86" i="21" s="1"/>
  <c r="K87" i="21"/>
  <c r="N87" i="21" s="1"/>
  <c r="K88" i="21"/>
  <c r="N88" i="21" s="1"/>
  <c r="K89" i="21"/>
  <c r="N89" i="21" s="1"/>
  <c r="K90" i="21"/>
  <c r="N90" i="21" s="1"/>
  <c r="K91" i="21"/>
  <c r="N91" i="21" s="1"/>
  <c r="K92" i="21"/>
  <c r="N92" i="21" s="1"/>
  <c r="K93" i="21"/>
  <c r="N93" i="21" s="1"/>
  <c r="K94" i="21"/>
  <c r="N94" i="21" s="1"/>
  <c r="K95" i="21"/>
  <c r="N95" i="21" s="1"/>
  <c r="K96" i="21"/>
  <c r="N96" i="21" s="1"/>
  <c r="K97" i="21"/>
  <c r="N97" i="21" s="1"/>
  <c r="G66" i="19"/>
  <c r="G65" i="19"/>
  <c r="E66" i="19"/>
  <c r="E65" i="19"/>
  <c r="C66" i="19"/>
  <c r="C65" i="19"/>
  <c r="C60" i="19"/>
  <c r="C61" i="19"/>
  <c r="C62" i="19"/>
  <c r="G29" i="19"/>
  <c r="G30" i="19"/>
  <c r="G31" i="19"/>
  <c r="G32" i="19"/>
  <c r="G28" i="19"/>
  <c r="E29" i="19"/>
  <c r="E30" i="19"/>
  <c r="E31" i="19"/>
  <c r="G52" i="19"/>
  <c r="G53" i="19"/>
  <c r="C52" i="19"/>
  <c r="C53" i="19"/>
  <c r="F44" i="19"/>
  <c r="D44" i="19"/>
  <c r="B44" i="19"/>
  <c r="G38" i="19"/>
  <c r="G39" i="19"/>
  <c r="E38" i="19"/>
  <c r="E39" i="19"/>
  <c r="C38" i="19"/>
  <c r="C39" i="19"/>
  <c r="C27" i="19"/>
  <c r="C28" i="19"/>
  <c r="C29" i="19"/>
  <c r="C30" i="19"/>
  <c r="C31" i="19"/>
  <c r="G34" i="19"/>
  <c r="G35" i="19"/>
  <c r="G36" i="19"/>
  <c r="G37" i="19"/>
  <c r="G40" i="19"/>
  <c r="G41" i="19"/>
  <c r="G42" i="19"/>
  <c r="G43" i="19"/>
  <c r="E34" i="19"/>
  <c r="E35" i="19"/>
  <c r="E36" i="19"/>
  <c r="E37" i="19"/>
  <c r="E40" i="19"/>
  <c r="E41" i="19"/>
  <c r="E42" i="19"/>
  <c r="E43" i="19"/>
  <c r="C34" i="19"/>
  <c r="C35" i="19"/>
  <c r="C36" i="19"/>
  <c r="C37" i="19"/>
  <c r="C40" i="19"/>
  <c r="C41" i="19"/>
  <c r="C42" i="19"/>
  <c r="C43" i="19"/>
  <c r="O96" i="21" l="1"/>
  <c r="O88" i="21"/>
  <c r="O72" i="21"/>
  <c r="O80" i="21"/>
  <c r="O85" i="21"/>
  <c r="O93" i="21"/>
  <c r="O77" i="21"/>
  <c r="O69" i="21"/>
  <c r="O76" i="21"/>
  <c r="O68" i="21"/>
  <c r="O84" i="21"/>
  <c r="O91" i="21"/>
  <c r="O83" i="21"/>
  <c r="O75" i="21"/>
  <c r="O92" i="21"/>
  <c r="O90" i="21"/>
  <c r="O82" i="21"/>
  <c r="O74" i="21"/>
  <c r="O73" i="21"/>
  <c r="O97" i="21"/>
  <c r="O89" i="21"/>
  <c r="O81" i="21"/>
  <c r="O95" i="21"/>
  <c r="O87" i="21"/>
  <c r="O79" i="21"/>
  <c r="O71" i="21"/>
  <c r="O94" i="21"/>
  <c r="O86" i="21"/>
  <c r="O78" i="21"/>
  <c r="O70" i="21"/>
  <c r="G48" i="19"/>
  <c r="C48" i="19"/>
  <c r="D18" i="23"/>
  <c r="M29" i="21" l="1"/>
  <c r="K29" i="21"/>
  <c r="N29" i="21" s="1"/>
  <c r="O29" i="21" l="1"/>
  <c r="M35" i="21" l="1"/>
  <c r="K35" i="21"/>
  <c r="N35" i="21" s="1"/>
  <c r="O35" i="21" l="1"/>
  <c r="I24" i="22" l="1"/>
  <c r="I25" i="22"/>
  <c r="I26" i="22"/>
  <c r="I27" i="22"/>
  <c r="I28" i="22"/>
  <c r="I29" i="22"/>
  <c r="I30" i="22"/>
  <c r="I31" i="22"/>
  <c r="I32" i="22"/>
  <c r="I23" i="22"/>
  <c r="H32" i="22"/>
  <c r="M55" i="21" l="1"/>
  <c r="K55" i="21"/>
  <c r="N55" i="21" s="1"/>
  <c r="M54" i="21"/>
  <c r="K54" i="21"/>
  <c r="N54" i="21" s="1"/>
  <c r="M53" i="21"/>
  <c r="K53" i="21"/>
  <c r="N53" i="21" s="1"/>
  <c r="M52" i="21"/>
  <c r="K52" i="21"/>
  <c r="N52" i="21" s="1"/>
  <c r="M51" i="21"/>
  <c r="K51" i="21"/>
  <c r="N51" i="21" s="1"/>
  <c r="M50" i="21"/>
  <c r="K50" i="21"/>
  <c r="N50" i="21" s="1"/>
  <c r="M49" i="21"/>
  <c r="K49" i="21"/>
  <c r="N49" i="21" s="1"/>
  <c r="M65" i="21"/>
  <c r="K65" i="21"/>
  <c r="N65" i="21" s="1"/>
  <c r="O49" i="21" l="1"/>
  <c r="O52" i="21"/>
  <c r="O55" i="21"/>
  <c r="O54" i="21"/>
  <c r="O53" i="21"/>
  <c r="O51" i="21"/>
  <c r="O50" i="21"/>
  <c r="O65" i="21"/>
  <c r="M67" i="21"/>
  <c r="K67" i="21"/>
  <c r="N67" i="21" s="1"/>
  <c r="M63" i="21"/>
  <c r="K63" i="21"/>
  <c r="N63" i="21" s="1"/>
  <c r="M61" i="21"/>
  <c r="K61" i="21"/>
  <c r="N61" i="21" s="1"/>
  <c r="M25" i="21"/>
  <c r="K25" i="21"/>
  <c r="N25" i="21" s="1"/>
  <c r="M27" i="21"/>
  <c r="K27" i="21"/>
  <c r="N27" i="21" s="1"/>
  <c r="M31" i="21"/>
  <c r="K31" i="21"/>
  <c r="N31" i="21" s="1"/>
  <c r="O67" i="21" l="1"/>
  <c r="O63" i="21"/>
  <c r="O61" i="21"/>
  <c r="O25" i="21"/>
  <c r="O27" i="21"/>
  <c r="O31" i="21"/>
  <c r="M18" i="21" l="1"/>
  <c r="M19" i="21"/>
  <c r="M20" i="21"/>
  <c r="M21" i="21"/>
  <c r="M22" i="21"/>
  <c r="M23" i="21"/>
  <c r="M24" i="21"/>
  <c r="M26" i="21"/>
  <c r="M28" i="21"/>
  <c r="M30" i="21"/>
  <c r="M32" i="21"/>
  <c r="M33" i="21"/>
  <c r="M34" i="21"/>
  <c r="M36" i="21"/>
  <c r="M37" i="21"/>
  <c r="M38" i="21"/>
  <c r="M39" i="21"/>
  <c r="M40" i="21"/>
  <c r="M41" i="21"/>
  <c r="M42" i="21"/>
  <c r="M43" i="21"/>
  <c r="M45" i="21"/>
  <c r="M47" i="21"/>
  <c r="M48" i="21"/>
  <c r="M44" i="21"/>
  <c r="M46" i="21"/>
  <c r="M56" i="21"/>
  <c r="M57" i="21"/>
  <c r="M58" i="21"/>
  <c r="M59" i="21"/>
  <c r="M60" i="21"/>
  <c r="M62" i="21"/>
  <c r="M64" i="21"/>
  <c r="M66" i="21"/>
  <c r="M17" i="21"/>
  <c r="C23" i="19" l="1"/>
  <c r="L6" i="21" l="1"/>
  <c r="K26" i="21" l="1"/>
  <c r="N26" i="21" s="1"/>
  <c r="O26" i="21" l="1"/>
  <c r="K28" i="21"/>
  <c r="N28" i="21" s="1"/>
  <c r="K41" i="21"/>
  <c r="N41" i="21" s="1"/>
  <c r="K23" i="21"/>
  <c r="N23" i="21" s="1"/>
  <c r="K24" i="21"/>
  <c r="N24" i="21" s="1"/>
  <c r="K42" i="21"/>
  <c r="N42" i="21" s="1"/>
  <c r="K60" i="21"/>
  <c r="N60" i="21" s="1"/>
  <c r="K59" i="21"/>
  <c r="N59" i="21" s="1"/>
  <c r="K58" i="21"/>
  <c r="N58" i="21" s="1"/>
  <c r="K57" i="21"/>
  <c r="N57" i="21" s="1"/>
  <c r="K46" i="21"/>
  <c r="N46" i="21" s="1"/>
  <c r="K44" i="21"/>
  <c r="N44" i="21" s="1"/>
  <c r="K47" i="21"/>
  <c r="N47" i="21" s="1"/>
  <c r="K45" i="21"/>
  <c r="N45" i="21" s="1"/>
  <c r="K34" i="21"/>
  <c r="N34" i="21" s="1"/>
  <c r="K33" i="21"/>
  <c r="N33" i="21" s="1"/>
  <c r="K32" i="21"/>
  <c r="N32" i="21" s="1"/>
  <c r="K48" i="21"/>
  <c r="N48" i="21" s="1"/>
  <c r="K20" i="21"/>
  <c r="N20" i="21" s="1"/>
  <c r="K17" i="21"/>
  <c r="N17" i="21" s="1"/>
  <c r="K21" i="21"/>
  <c r="N21" i="21" s="1"/>
  <c r="K18" i="21"/>
  <c r="N18" i="21" s="1"/>
  <c r="K19" i="21"/>
  <c r="N19" i="21" s="1"/>
  <c r="K36" i="21"/>
  <c r="N36" i="21" s="1"/>
  <c r="K37" i="21"/>
  <c r="N37" i="21" s="1"/>
  <c r="K38" i="21"/>
  <c r="N38" i="21" s="1"/>
  <c r="K22" i="21"/>
  <c r="N22" i="21" s="1"/>
  <c r="K30" i="21"/>
  <c r="N30" i="21" s="1"/>
  <c r="K39" i="21"/>
  <c r="N39" i="21" s="1"/>
  <c r="K40" i="21"/>
  <c r="N40" i="21" s="1"/>
  <c r="K56" i="21"/>
  <c r="N56" i="21" s="1"/>
  <c r="K43" i="21"/>
  <c r="N43" i="21" s="1"/>
  <c r="O28" i="21" l="1"/>
  <c r="O58" i="21"/>
  <c r="O32" i="21"/>
  <c r="O33" i="21"/>
  <c r="O34" i="21"/>
  <c r="O60" i="21"/>
  <c r="O22" i="21"/>
  <c r="O57" i="21"/>
  <c r="O30" i="21"/>
  <c r="O41" i="21"/>
  <c r="O59" i="21"/>
  <c r="O40" i="21"/>
  <c r="O39" i="21"/>
  <c r="O18" i="21"/>
  <c r="O47" i="21"/>
  <c r="O37" i="21"/>
  <c r="O19" i="21"/>
  <c r="O21" i="21"/>
  <c r="O17" i="21"/>
  <c r="O43" i="21"/>
  <c r="O20" i="21"/>
  <c r="O44" i="21"/>
  <c r="O24" i="21"/>
  <c r="O56" i="21"/>
  <c r="O38" i="21"/>
  <c r="O36" i="21"/>
  <c r="O48" i="21"/>
  <c r="O45" i="21"/>
  <c r="O46" i="21"/>
  <c r="O42" i="21"/>
  <c r="O23" i="21"/>
  <c r="K66" i="21" l="1"/>
  <c r="N66" i="21" s="1"/>
  <c r="K64" i="21"/>
  <c r="N64" i="21" s="1"/>
  <c r="K62" i="21"/>
  <c r="N62" i="21" s="1"/>
  <c r="Q7" i="21" l="1"/>
  <c r="Q8" i="21"/>
  <c r="N7" i="21" s="1"/>
  <c r="O66" i="21"/>
  <c r="O62" i="21"/>
  <c r="Q9" i="21" s="1"/>
  <c r="N8" i="21" s="1"/>
  <c r="O64" i="21"/>
  <c r="A4" i="20" l="1"/>
  <c r="A3" i="22"/>
  <c r="A9" i="23"/>
  <c r="C19" i="24"/>
  <c r="C18" i="24"/>
  <c r="C16" i="24"/>
  <c r="C13" i="24"/>
  <c r="C14" i="24"/>
  <c r="C15" i="24"/>
  <c r="C12" i="24"/>
  <c r="A2" i="24"/>
  <c r="A7" i="23"/>
  <c r="A1" i="22"/>
  <c r="A2" i="20"/>
  <c r="A5" i="19"/>
  <c r="A6" i="19"/>
  <c r="D54" i="24"/>
  <c r="A4" i="24"/>
  <c r="H17" i="23"/>
  <c r="H18" i="23" s="1"/>
  <c r="G17" i="23"/>
  <c r="I17" i="23" s="1"/>
  <c r="I18" i="23" s="1"/>
  <c r="H31" i="22"/>
  <c r="G31" i="22"/>
  <c r="F31" i="22"/>
  <c r="E31" i="22"/>
  <c r="D31" i="22"/>
  <c r="C31" i="22"/>
  <c r="H30" i="22"/>
  <c r="G30" i="22"/>
  <c r="F30" i="22"/>
  <c r="E30" i="22"/>
  <c r="D30" i="22"/>
  <c r="C30" i="22"/>
  <c r="H29" i="22"/>
  <c r="G29" i="22"/>
  <c r="F29" i="22"/>
  <c r="E29" i="22"/>
  <c r="D29" i="22"/>
  <c r="C29" i="22"/>
  <c r="H28" i="22"/>
  <c r="G28" i="22"/>
  <c r="F28" i="22"/>
  <c r="E28" i="22"/>
  <c r="D28" i="22"/>
  <c r="C28" i="22"/>
  <c r="H27" i="22"/>
  <c r="G27" i="22"/>
  <c r="F27" i="22"/>
  <c r="E27" i="22"/>
  <c r="D27" i="22"/>
  <c r="C27" i="22"/>
  <c r="H26" i="22"/>
  <c r="G26" i="22"/>
  <c r="F26" i="22"/>
  <c r="E26" i="22"/>
  <c r="D26" i="22"/>
  <c r="C26" i="22"/>
  <c r="H25" i="22"/>
  <c r="G25" i="22"/>
  <c r="F25" i="22"/>
  <c r="E25" i="22"/>
  <c r="D25" i="22"/>
  <c r="C25" i="22"/>
  <c r="H24" i="22"/>
  <c r="G24" i="22"/>
  <c r="F24" i="22"/>
  <c r="E24" i="22"/>
  <c r="D24" i="22"/>
  <c r="C24" i="22"/>
  <c r="H23" i="22"/>
  <c r="G23" i="22"/>
  <c r="F23" i="22"/>
  <c r="E23" i="22"/>
  <c r="D23" i="22"/>
  <c r="C23" i="22"/>
  <c r="F63" i="19"/>
  <c r="G63" i="19" s="1"/>
  <c r="D63" i="19"/>
  <c r="E63" i="19" s="1"/>
  <c r="B63" i="19"/>
  <c r="C63" i="19" s="1"/>
  <c r="C59" i="19"/>
  <c r="F55" i="19"/>
  <c r="D55" i="19"/>
  <c r="B55" i="19"/>
  <c r="G54" i="19"/>
  <c r="C54" i="19"/>
  <c r="G51" i="19"/>
  <c r="C51" i="19"/>
  <c r="G50" i="19"/>
  <c r="C50" i="19"/>
  <c r="G49" i="19"/>
  <c r="C49" i="19"/>
  <c r="G47" i="19"/>
  <c r="E47" i="19"/>
  <c r="C47" i="19"/>
  <c r="E32" i="19"/>
  <c r="C26" i="19"/>
  <c r="G25" i="19"/>
  <c r="C25" i="19"/>
  <c r="C24" i="19"/>
  <c r="G23" i="19"/>
  <c r="E23" i="19"/>
  <c r="N12" i="21" l="1"/>
  <c r="C55" i="19"/>
  <c r="B56" i="19"/>
  <c r="G55" i="19"/>
  <c r="F56" i="19"/>
  <c r="E55" i="19"/>
  <c r="D56" i="19"/>
  <c r="C44" i="19"/>
  <c r="G44" i="19"/>
  <c r="E44" i="19"/>
  <c r="D35" i="24"/>
  <c r="D29" i="24"/>
  <c r="E56" i="19" l="1"/>
  <c r="D64" i="19"/>
  <c r="D67" i="19" s="1"/>
  <c r="G56" i="19"/>
  <c r="F64" i="19"/>
  <c r="F67" i="19" s="1"/>
  <c r="C56" i="19"/>
  <c r="B64" i="19"/>
  <c r="B67" i="19" s="1"/>
  <c r="C64" i="19" l="1"/>
  <c r="C67" i="19"/>
  <c r="G64" i="19"/>
  <c r="G67" i="19"/>
  <c r="G73" i="19" s="1"/>
  <c r="E64" i="19"/>
  <c r="E67" i="19"/>
  <c r="E73" i="19" s="1"/>
  <c r="D39" i="24" l="1"/>
  <c r="C73" i="19"/>
  <c r="D50" i="24" s="1"/>
  <c r="D51" i="24" s="1"/>
  <c r="D46" i="24"/>
  <c r="B70" i="19"/>
  <c r="D41" i="24"/>
  <c r="D48" i="24"/>
  <c r="L21" i="21" l="1"/>
  <c r="P21" i="21" s="1"/>
  <c r="L29" i="21"/>
  <c r="P29" i="21" s="1"/>
  <c r="L37" i="21"/>
  <c r="P37" i="21" s="1"/>
  <c r="L45" i="21"/>
  <c r="P45" i="21" s="1"/>
  <c r="L53" i="21"/>
  <c r="P53" i="21" s="1"/>
  <c r="L61" i="21"/>
  <c r="P61" i="21" s="1"/>
  <c r="L69" i="21"/>
  <c r="P69" i="21" s="1"/>
  <c r="L77" i="21"/>
  <c r="P77" i="21" s="1"/>
  <c r="L85" i="21"/>
  <c r="P85" i="21" s="1"/>
  <c r="L93" i="21"/>
  <c r="P93" i="21" s="1"/>
  <c r="L22" i="21"/>
  <c r="P22" i="21" s="1"/>
  <c r="L30" i="21"/>
  <c r="P30" i="21" s="1"/>
  <c r="L38" i="21"/>
  <c r="P38" i="21" s="1"/>
  <c r="L46" i="21"/>
  <c r="P46" i="21" s="1"/>
  <c r="L54" i="21"/>
  <c r="P54" i="21" s="1"/>
  <c r="L62" i="21"/>
  <c r="P62" i="21" s="1"/>
  <c r="L70" i="21"/>
  <c r="P70" i="21" s="1"/>
  <c r="L78" i="21"/>
  <c r="P78" i="21" s="1"/>
  <c r="L86" i="21"/>
  <c r="P86" i="21" s="1"/>
  <c r="L94" i="21"/>
  <c r="P94" i="21" s="1"/>
  <c r="L25" i="21"/>
  <c r="P25" i="21" s="1"/>
  <c r="L33" i="21"/>
  <c r="P33" i="21" s="1"/>
  <c r="L41" i="21"/>
  <c r="P41" i="21" s="1"/>
  <c r="L49" i="21"/>
  <c r="P49" i="21" s="1"/>
  <c r="L57" i="21"/>
  <c r="P57" i="21" s="1"/>
  <c r="L65" i="21"/>
  <c r="P65" i="21" s="1"/>
  <c r="L73" i="21"/>
  <c r="P73" i="21" s="1"/>
  <c r="L81" i="21"/>
  <c r="P81" i="21" s="1"/>
  <c r="L89" i="21"/>
  <c r="P89" i="21" s="1"/>
  <c r="L97" i="21"/>
  <c r="P97" i="21" s="1"/>
  <c r="L18" i="21"/>
  <c r="P18" i="21" s="1"/>
  <c r="L26" i="21"/>
  <c r="P26" i="21" s="1"/>
  <c r="L34" i="21"/>
  <c r="P34" i="21" s="1"/>
  <c r="L42" i="21"/>
  <c r="P42" i="21" s="1"/>
  <c r="L50" i="21"/>
  <c r="P50" i="21" s="1"/>
  <c r="L58" i="21"/>
  <c r="P58" i="21" s="1"/>
  <c r="L66" i="21"/>
  <c r="P66" i="21" s="1"/>
  <c r="L74" i="21"/>
  <c r="P74" i="21" s="1"/>
  <c r="L82" i="21"/>
  <c r="P82" i="21" s="1"/>
  <c r="L90" i="21"/>
  <c r="P90" i="21" s="1"/>
  <c r="L19" i="21"/>
  <c r="P19" i="21" s="1"/>
  <c r="L27" i="21"/>
  <c r="P27" i="21" s="1"/>
  <c r="L35" i="21"/>
  <c r="P35" i="21" s="1"/>
  <c r="L51" i="21"/>
  <c r="P51" i="21" s="1"/>
  <c r="L59" i="21"/>
  <c r="P59" i="21" s="1"/>
  <c r="L67" i="21"/>
  <c r="P67" i="21" s="1"/>
  <c r="L83" i="21"/>
  <c r="P83" i="21" s="1"/>
  <c r="L20" i="21"/>
  <c r="P20" i="21" s="1"/>
  <c r="L36" i="21"/>
  <c r="P36" i="21" s="1"/>
  <c r="L52" i="21"/>
  <c r="P52" i="21" s="1"/>
  <c r="L68" i="21"/>
  <c r="P68" i="21" s="1"/>
  <c r="L84" i="21"/>
  <c r="P84" i="21" s="1"/>
  <c r="L23" i="21"/>
  <c r="P23" i="21" s="1"/>
  <c r="L31" i="21"/>
  <c r="P31" i="21" s="1"/>
  <c r="L39" i="21"/>
  <c r="P39" i="21" s="1"/>
  <c r="L47" i="21"/>
  <c r="P47" i="21" s="1"/>
  <c r="L55" i="21"/>
  <c r="P55" i="21" s="1"/>
  <c r="L63" i="21"/>
  <c r="P63" i="21" s="1"/>
  <c r="L71" i="21"/>
  <c r="P71" i="21" s="1"/>
  <c r="L79" i="21"/>
  <c r="P79" i="21" s="1"/>
  <c r="L87" i="21"/>
  <c r="P87" i="21" s="1"/>
  <c r="L95" i="21"/>
  <c r="P95" i="21" s="1"/>
  <c r="L24" i="21"/>
  <c r="P24" i="21" s="1"/>
  <c r="L32" i="21"/>
  <c r="P32" i="21" s="1"/>
  <c r="L40" i="21"/>
  <c r="P40" i="21" s="1"/>
  <c r="L48" i="21"/>
  <c r="P48" i="21" s="1"/>
  <c r="L56" i="21"/>
  <c r="P56" i="21" s="1"/>
  <c r="L64" i="21"/>
  <c r="P64" i="21" s="1"/>
  <c r="L72" i="21"/>
  <c r="P72" i="21" s="1"/>
  <c r="L80" i="21"/>
  <c r="P80" i="21" s="1"/>
  <c r="L88" i="21"/>
  <c r="P88" i="21" s="1"/>
  <c r="L96" i="21"/>
  <c r="P96" i="21" s="1"/>
  <c r="L43" i="21"/>
  <c r="P43" i="21" s="1"/>
  <c r="L75" i="21"/>
  <c r="P75" i="21" s="1"/>
  <c r="L91" i="21"/>
  <c r="P91" i="21" s="1"/>
  <c r="L28" i="21"/>
  <c r="P28" i="21" s="1"/>
  <c r="L44" i="21"/>
  <c r="P44" i="21" s="1"/>
  <c r="L60" i="21"/>
  <c r="P60" i="21" s="1"/>
  <c r="L76" i="21"/>
  <c r="P76" i="21" s="1"/>
  <c r="L92" i="21"/>
  <c r="P92" i="21" s="1"/>
  <c r="L17" i="21"/>
  <c r="P17" i="21" s="1"/>
  <c r="Q10" i="21" l="1"/>
  <c r="N9" i="21" l="1"/>
  <c r="N11" i="21" s="1"/>
  <c r="D28" i="24"/>
  <c r="D34" i="24" s="1"/>
  <c r="D36" i="24" s="1"/>
  <c r="Q12" i="21"/>
  <c r="N13" i="21" l="1"/>
  <c r="D30"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Lötzerich, Gesa</author>
    <author>ebert</author>
  </authors>
  <commentList>
    <comment ref="D21" authorId="0" shapeId="0" xr:uid="{C592024F-4BB3-4391-84FE-E6EB4F705840}">
      <text>
        <r>
          <rPr>
            <b/>
            <sz val="9"/>
            <color indexed="81"/>
            <rFont val="Segoe UI"/>
            <charset val="1"/>
          </rPr>
          <t>Wenn Sie keinen Einsatz von Midijob Beschäftigten planen, füllen Sie die gelben Spalten mit der Zahl 0 (Null) aus.</t>
        </r>
      </text>
    </comment>
    <comment ref="F21" authorId="0" shapeId="0" xr:uid="{6539200F-F826-4CC4-A296-1B21BEC60030}">
      <text>
        <r>
          <rPr>
            <b/>
            <sz val="9"/>
            <color indexed="81"/>
            <rFont val="Segoe UI"/>
            <family val="2"/>
          </rPr>
          <t>Wenn Sie keinen Einsatz von geringfügig Beschäftigten planen, füllen Sie die gelben Spalten mit der Zahl 0 (Null) aus.</t>
        </r>
      </text>
    </comment>
    <comment ref="B73" authorId="1" shapeId="0" xr:uid="{00000000-0006-0000-0200-000014000000}">
      <text>
        <r>
          <rPr>
            <sz val="10"/>
            <color indexed="81"/>
            <rFont val="Arial"/>
            <family val="2"/>
          </rPr>
          <t>Hier ist nicht der Zuschlag auf den Tariflohn, sondern auf die lohngebundenen Kosten einzutragen!</t>
        </r>
      </text>
    </comment>
    <comment ref="D73" authorId="1" shapeId="0" xr:uid="{00000000-0006-0000-0200-000015000000}">
      <text>
        <r>
          <rPr>
            <sz val="10"/>
            <color indexed="81"/>
            <rFont val="Arial"/>
            <family val="2"/>
          </rPr>
          <t>Hier ist nicht der Zuschlag auf den Tariflohn, sondern auf die lohngebundenen Kosten einzutragen!</t>
        </r>
      </text>
    </comment>
    <comment ref="F73" authorId="1" shapeId="0" xr:uid="{00000000-0006-0000-0200-000016000000}">
      <text>
        <r>
          <rPr>
            <sz val="10"/>
            <color indexed="81"/>
            <rFont val="Arial"/>
            <family val="2"/>
          </rPr>
          <t>Hier ist nicht der Zuschlag auf den Tariflohn, sondern auf die lohngebundenen Kosten einzutragen!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ebert</author>
    <author>Schöffl, Gerd</author>
  </authors>
  <commentList>
    <comment ref="D53" authorId="0" shapeId="0" xr:uid="{00000000-0006-0000-0700-000001000000}">
      <text>
        <r>
          <rPr>
            <sz val="10"/>
            <color indexed="81"/>
            <rFont val="Arial"/>
            <family val="2"/>
          </rPr>
          <t>Hier ist nur etwas einzutragen, wenn Sie außer den beiden in dieser Datei kalkulierten Stundenverrechnungssätzen noch weitere verwenden.</t>
        </r>
      </text>
    </comment>
    <comment ref="D54" authorId="1" shapeId="0" xr:uid="{00000000-0006-0000-0700-000002000000}">
      <text>
        <r>
          <rPr>
            <b/>
            <sz val="9"/>
            <color indexed="81"/>
            <rFont val="Segoe UI"/>
            <family val="2"/>
          </rPr>
          <t>Schöffl, Gerd:</t>
        </r>
        <r>
          <rPr>
            <sz val="9"/>
            <color indexed="81"/>
            <rFont val="Segoe UI"/>
            <family val="2"/>
          </rPr>
          <t xml:space="preserve">
weiterer Stundenverrechnungssatz brutto
wird automatisch berechnet.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<sst xmlns="http://schemas.openxmlformats.org/spreadsheetml/2006/main" count="964" uniqueCount="428">
  <si>
    <t>Kalkulation des Stundenverrechnungssatzes</t>
  </si>
  <si>
    <t xml:space="preserve">Lohn und Eingruppierung gemäß allgemeinverbindlichem Tarifvertrag des Gebäudereinigerhandwerks </t>
  </si>
  <si>
    <t xml:space="preserve">Tätigkeitsbereich: Innen- und Unterhaltsreinigungsarbeiten </t>
  </si>
  <si>
    <t>Lohngebundene Kosten</t>
  </si>
  <si>
    <t xml:space="preserve">     Rentenversicherung</t>
  </si>
  <si>
    <t xml:space="preserve">     Pflegeversicherung</t>
  </si>
  <si>
    <t xml:space="preserve">     Pauschale Lohnsteuer</t>
  </si>
  <si>
    <t>Schwerbehindertenabgabe</t>
  </si>
  <si>
    <t>Haftpflichtversicherung</t>
  </si>
  <si>
    <t>Sonstige auftragsbezogene Kosten</t>
  </si>
  <si>
    <t>Maschinen und Geräte</t>
  </si>
  <si>
    <t>Objektleiterkosten</t>
  </si>
  <si>
    <t>Vorarbeiterkosten</t>
  </si>
  <si>
    <t>Unternehmensbezogene Kosten</t>
  </si>
  <si>
    <t>Verbandsbeiträge u. ä.</t>
  </si>
  <si>
    <t>Gewerbesteuer</t>
  </si>
  <si>
    <t>Selbstkosten</t>
  </si>
  <si>
    <t>Wagnis-/Gewinnaufschlag auf die Selbstkosten</t>
  </si>
  <si>
    <t>Stundenverrechnungssatz</t>
  </si>
  <si>
    <t>Zuschlagsgrund</t>
  </si>
  <si>
    <t>Zuschlag</t>
  </si>
  <si>
    <t>Sonder-SVS</t>
  </si>
  <si>
    <t>Arbeiten an Sonn- und Feiertagen</t>
  </si>
  <si>
    <t>Festlegung der Leistungsrichtwerte</t>
  </si>
  <si>
    <t>Raum-gruppe</t>
  </si>
  <si>
    <t>Bezeichnung</t>
  </si>
  <si>
    <t>Mininal Wert m²/h</t>
  </si>
  <si>
    <t>Ihr Wert m²/h</t>
  </si>
  <si>
    <t>Maximal - Wert m²/h</t>
  </si>
  <si>
    <t>Begründung  der Abweichung</t>
  </si>
  <si>
    <t>1a</t>
  </si>
  <si>
    <t>Eingangsbereiche, Flure, Foyer, Gänge</t>
  </si>
  <si>
    <t>1b</t>
  </si>
  <si>
    <t>Windfänge, Aufzüge, Garderoben</t>
  </si>
  <si>
    <t>1c</t>
  </si>
  <si>
    <t>Treppenhäuser, Notreppenhäuser, Podeste</t>
  </si>
  <si>
    <t>Verwaltungs- und Büroräume, Besprechungs- und Konferenzräume, Lehrerzimmer, Kopierräume, Elternsprechzimmer</t>
  </si>
  <si>
    <t>Toiletten, Waschräume, Duschen, Bäder - jeweils einschl. Vorräume</t>
  </si>
  <si>
    <t>Teeküchen, Küchen, Speiseräume, Mensa und Personalräume</t>
  </si>
  <si>
    <t>Sport- und Mehrzweckhallen, Turnhallen, Gymnastikräume</t>
  </si>
  <si>
    <t>Theaterräume, Unterrichtsräume, Lehrräume, Jugendräume, Aufenthaltsräume, Physik- Chemieräume, Hörsäle, Vorbereitungsräume, Lesezimmer, sonstige Fachräume</t>
  </si>
  <si>
    <t>Ausschreibung der Gebäudereinigung</t>
  </si>
  <si>
    <t>Hochbau und Gebäudebewirtschaftung,</t>
  </si>
  <si>
    <t>Abteilung Gebäudedienste</t>
  </si>
  <si>
    <t>Allgemeines:</t>
  </si>
  <si>
    <t>Reinigungsfläche (m²/Jahr)</t>
  </si>
  <si>
    <t>Reinigungsfläche (m²/Monat)</t>
  </si>
  <si>
    <t>Reinigungszeit (h/Jahr)</t>
  </si>
  <si>
    <t>Nettokosten (€/Jahr)</t>
  </si>
  <si>
    <t>zzgl. Mwst.</t>
  </si>
  <si>
    <t>Bodenfläche (m²)</t>
  </si>
  <si>
    <t>lfd. Nr.</t>
  </si>
  <si>
    <t>Objektbereich</t>
  </si>
  <si>
    <t>Geschoss</t>
  </si>
  <si>
    <t>Raumnr.:</t>
  </si>
  <si>
    <t>Häufigkeit</t>
  </si>
  <si>
    <t>Reinigungs-tage/Monat</t>
  </si>
  <si>
    <t>m² Monat</t>
  </si>
  <si>
    <t>Richtwert (m²/h)</t>
  </si>
  <si>
    <t>Reinigungs- fläche (m²/Jahr)</t>
  </si>
  <si>
    <t>Reinigungs- zeit (h/Jahr)</t>
  </si>
  <si>
    <t>Netto-Kosten (€/Jahr)</t>
  </si>
  <si>
    <t>Bemerkung</t>
  </si>
  <si>
    <t>1.</t>
  </si>
  <si>
    <t>2.</t>
  </si>
  <si>
    <t>3.</t>
  </si>
  <si>
    <t>Regiearbeiten</t>
  </si>
  <si>
    <t>Stammdaten</t>
  </si>
  <si>
    <t>Projekt</t>
  </si>
  <si>
    <t>Auftraggeber:</t>
  </si>
  <si>
    <t>Stadt Kassel</t>
  </si>
  <si>
    <t>Bezeichnung:</t>
  </si>
  <si>
    <t>Bieter</t>
  </si>
  <si>
    <t>Firma:</t>
  </si>
  <si>
    <t>Ansprechpartner:</t>
  </si>
  <si>
    <t>Straße:</t>
  </si>
  <si>
    <t>Ort:</t>
  </si>
  <si>
    <t>Telefon:</t>
  </si>
  <si>
    <t>Mobil:</t>
  </si>
  <si>
    <t>E-Mail:</t>
  </si>
  <si>
    <t>Ansprechpartner</t>
  </si>
  <si>
    <t>Regiearbeiten werden nach Bedarf gesondert beauftragt und abgerechnet. Ein Jahresumfang ist nicht bekannt.</t>
  </si>
  <si>
    <t>Leistung</t>
  </si>
  <si>
    <t>Bemerkungen</t>
  </si>
  <si>
    <t>Fläche bis 150 m²</t>
  </si>
  <si>
    <t>Fläche 151 -400 m²</t>
  </si>
  <si>
    <t>Fläche 401 -800 m²</t>
  </si>
  <si>
    <t>Fläche 801 -1300 m²</t>
  </si>
  <si>
    <t>Fläche 1301m² und mehr</t>
  </si>
  <si>
    <t>Unterhaltsreinigung an Werktagen</t>
  </si>
  <si>
    <t>Unterhaltsreinigung an Sonn- und Feiertagen</t>
  </si>
  <si>
    <t>Unterhaltsreinigung mit Nachtzuschlägen</t>
  </si>
  <si>
    <t>Baufeinreinigung</t>
  </si>
  <si>
    <t>Erstbeschichtung PVC-/Lino-Boden (zweifach)</t>
  </si>
  <si>
    <t>Grundreinigung und Neubeschichtung PVC-/Lino-Boden (zweifach)</t>
  </si>
  <si>
    <t>Grundreinigung Fliesen</t>
  </si>
  <si>
    <t>Grundreinigung Teppich (Shampoonierung und Extrahieren)</t>
  </si>
  <si>
    <t>Parkettpflege</t>
  </si>
  <si>
    <t>34117 Kassel</t>
  </si>
  <si>
    <t>Vergabenummer:</t>
  </si>
  <si>
    <t>1.1</t>
  </si>
  <si>
    <t>1.2</t>
  </si>
  <si>
    <r>
      <t xml:space="preserve">Bitte füllen Sie auf den folgenden Arbeitsblättern </t>
    </r>
    <r>
      <rPr>
        <b/>
        <sz val="10"/>
        <rFont val="Tahoma"/>
        <family val="2"/>
      </rPr>
      <t/>
    </r>
  </si>
  <si>
    <t>2.1</t>
  </si>
  <si>
    <t>Leistungsrichtwerte</t>
  </si>
  <si>
    <t>Bitte füllen Sie beim Arbeitsblatt</t>
  </si>
  <si>
    <t xml:space="preserve">bei </t>
  </si>
  <si>
    <t>Beim Arbeitsblatt</t>
  </si>
  <si>
    <t>3.1</t>
  </si>
  <si>
    <t>Raumbuch</t>
  </si>
  <si>
    <t>Bearbeitungshinweise</t>
  </si>
  <si>
    <t xml:space="preserve">Stammdaten </t>
  </si>
  <si>
    <t>3.2</t>
  </si>
  <si>
    <t>Einzelpreis/m² (€) netto</t>
  </si>
  <si>
    <t>Einzelpreis/
Std. (€) netto</t>
  </si>
  <si>
    <t>Reinigung von Schreibtischen, Schränken oder ähnlich innnen und außen</t>
  </si>
  <si>
    <t>4.1</t>
  </si>
  <si>
    <t>1.2.1</t>
  </si>
  <si>
    <t>1.2.2</t>
  </si>
  <si>
    <t>Reinigungsfläche (m²/tgl.)</t>
  </si>
  <si>
    <t>Reinigungszeit (h/tgl.)</t>
  </si>
  <si>
    <t>Nettokosten (€/m²)</t>
  </si>
  <si>
    <t>Quadratmeterleistung Std.</t>
  </si>
  <si>
    <t>mehrere Leistungs- und Preisangaben</t>
  </si>
  <si>
    <t>die sich aufgrund Ihrer Angaben automatisch berechnen.</t>
  </si>
  <si>
    <t>Bodenbelag</t>
  </si>
  <si>
    <t>Gebäude</t>
  </si>
  <si>
    <t>5.1</t>
  </si>
  <si>
    <t>Jährliche Grundreinigung</t>
  </si>
  <si>
    <t>Lose</t>
  </si>
  <si>
    <t>Grundfläche (m²)</t>
  </si>
  <si>
    <t>Grundreinigung</t>
  </si>
  <si>
    <t>Grund-reinigung</t>
  </si>
  <si>
    <t xml:space="preserve">Geben Sie hier den kalkulierten Preis netto je m² an. </t>
  </si>
  <si>
    <t xml:space="preserve">Beachten Sie bei ihrer Kalkulation das Leistungverzeichnis Teil 1 </t>
  </si>
  <si>
    <t>Einzelpreis/m² (€) brutto</t>
  </si>
  <si>
    <t>Bruttokosten (€/m²)</t>
  </si>
  <si>
    <t>Einzelpreis/
Std. (€) brutto</t>
  </si>
  <si>
    <t>Preis je m² (€) brutto</t>
  </si>
  <si>
    <t>Preis je m² (€) netto</t>
  </si>
  <si>
    <t>Bruttokosten (€/Jahr)</t>
  </si>
  <si>
    <t>Bearbeitungshinweis</t>
  </si>
  <si>
    <t>Angebotssummen</t>
  </si>
  <si>
    <t>Bieter:</t>
  </si>
  <si>
    <t>Ansprechpartner(in):</t>
  </si>
  <si>
    <t>PLZ, Ort:</t>
  </si>
  <si>
    <t>Mailadresse:</t>
  </si>
  <si>
    <t>Angebot</t>
  </si>
  <si>
    <t>1. Preise und Angebotsgrundlagen</t>
  </si>
  <si>
    <t>Der Stundenverrechnungssatz für die regelmäßige Unterhaltsreinigung beträgt gemäß</t>
  </si>
  <si>
    <t>sozialversicherungspflichtig</t>
  </si>
  <si>
    <t>Das Angebot berücksichtigt den aktuellen Mindestlohn-Tarifvertrag.</t>
  </si>
  <si>
    <t>Wir bestätigen, dass dem Angebot nur unsere eigenen Preisermittlungen zugrunde liegen</t>
  </si>
  <si>
    <t>und dass mit anderen Bewerbern Vereinbarungen weder über die Preisbildung noch über</t>
  </si>
  <si>
    <t>die Gewährung von Vorteilen getroffen worden sind und auch nicht nach Abgabe des</t>
  </si>
  <si>
    <t>Angebots getroffen werden.</t>
  </si>
  <si>
    <t>Wir bestätigen, dass die allgemeinen Preisvorschriften, insbesondere das Gesetz gegen</t>
  </si>
  <si>
    <t>Wettbewerbsbeschränkungen (GWB), beachtet worden sind.</t>
  </si>
  <si>
    <t>Sollten sich während der Vertragslaufzeit Änderungen der Lohn-, Gehalts- oder</t>
  </si>
  <si>
    <t>Rahmentarife für das Gebäudereiniger-Handwerk oder gesetzlich vorgeschriebener</t>
  </si>
  <si>
    <t>Personalkosten ergeben, werden diese berücksichtigt. Nähere Einzelheiten werden im</t>
  </si>
  <si>
    <t>Reinigungsvertrag geregelt.</t>
  </si>
  <si>
    <t>Die Zeiten für die tägliche Reinigung werden bei Auftragserteilung zwischen Auftraggeber</t>
  </si>
  <si>
    <t>und Auftragnehmer für die jeweiligen Objekte abgestimmt, soweit sie nicht schon in den</t>
  </si>
  <si>
    <t>Ausschreibungsunterlagen genannt sind.</t>
  </si>
  <si>
    <t>Verkehrs- flächen</t>
  </si>
  <si>
    <t>Flächentyp</t>
  </si>
  <si>
    <t>Verwaltungs- flächen</t>
  </si>
  <si>
    <t>Sanitär- flächen</t>
  </si>
  <si>
    <t>Umkleide</t>
  </si>
  <si>
    <t>Verpflegung</t>
  </si>
  <si>
    <t>Nebenräume</t>
  </si>
  <si>
    <t>Sport</t>
  </si>
  <si>
    <t>Aufenthalt</t>
  </si>
  <si>
    <t>Fachräume</t>
  </si>
  <si>
    <t>Technik</t>
  </si>
  <si>
    <t>Schwimmbad- bereich</t>
  </si>
  <si>
    <t>Medizin</t>
  </si>
  <si>
    <t>Badewärter, Schwimmbecken, Dusche Schwimmbad, Schwimmhalle</t>
  </si>
  <si>
    <t>Umkleideräume</t>
  </si>
  <si>
    <t>Arztraum, Dopingkontrolle, Ergotherapie, Physiotherapie, Krankenzimmer, Sanitätsräume, Laborraum, , Krankenzimmer</t>
  </si>
  <si>
    <t>6.1</t>
  </si>
  <si>
    <t xml:space="preserve">Grundlegende Bearbeitungshinweise: </t>
  </si>
  <si>
    <t>Der Anteil der lohngebundenen Kosten am Stundenverrechnungssatz beträgt:</t>
  </si>
  <si>
    <t>1.2.3</t>
  </si>
  <si>
    <r>
      <rPr>
        <u/>
        <sz val="10"/>
        <color indexed="8"/>
        <rFont val="Arial"/>
        <family val="2"/>
      </rPr>
      <t>verwenden</t>
    </r>
    <r>
      <rPr>
        <u/>
        <sz val="10"/>
        <color indexed="12"/>
        <rFont val="Arial"/>
        <family val="2"/>
      </rPr>
      <t xml:space="preserve">. </t>
    </r>
    <r>
      <rPr>
        <b/>
        <u/>
        <sz val="10"/>
        <color indexed="8"/>
        <rFont val="Arial"/>
        <family val="2"/>
      </rPr>
      <t>Wenn ja</t>
    </r>
    <r>
      <rPr>
        <u/>
        <sz val="10"/>
        <color indexed="12"/>
        <rFont val="Arial"/>
        <family val="2"/>
      </rPr>
      <t xml:space="preserve">, </t>
    </r>
    <r>
      <rPr>
        <b/>
        <u/>
        <sz val="10"/>
        <color indexed="50"/>
        <rFont val="Arial"/>
        <family val="2"/>
      </rPr>
      <t>klicken Sie auf den Link</t>
    </r>
    <r>
      <rPr>
        <u/>
        <sz val="10"/>
        <color indexed="12"/>
        <rFont val="Arial"/>
        <family val="2"/>
      </rPr>
      <t xml:space="preserve"> </t>
    </r>
    <r>
      <rPr>
        <u/>
        <sz val="10"/>
        <color indexed="8"/>
        <rFont val="Arial"/>
        <family val="2"/>
      </rPr>
      <t>und Sie werden zu Eingabe geführt.</t>
    </r>
  </si>
  <si>
    <t>Zentrales Vergabemanagement</t>
  </si>
  <si>
    <t>Obere Karlsstraße 15</t>
  </si>
  <si>
    <t>vergabemanagement@kassel.de</t>
  </si>
  <si>
    <r>
      <rPr>
        <sz val="10"/>
        <color indexed="8"/>
        <rFont val="Arial"/>
        <family val="2"/>
      </rPr>
      <t xml:space="preserve">Die Abrechnung von zusätzlichen Regiearbeiten erfolgt zu den im Arbeitsblatt </t>
    </r>
    <r>
      <rPr>
        <u/>
        <sz val="10"/>
        <color indexed="48"/>
        <rFont val="Arial"/>
        <family val="2"/>
      </rPr>
      <t>4.1 Regiearbeiten</t>
    </r>
    <r>
      <rPr>
        <sz val="10"/>
        <color indexed="8"/>
        <rFont val="Arial"/>
        <family val="2"/>
      </rPr>
      <t xml:space="preserve"> angegeben Einzelpreisen.</t>
    </r>
  </si>
  <si>
    <t>Bevor nicht alle Leistungswerte eingetragen sind, wird die Fehlermeldung "#DIV/0!" bei Reinigungszeit (h/Jahr), Nettokosten (€/Jahr), Bruttokosten (€/Jahr) angezeigt. Diese verschwindet unmittelbar nach dem Eintrag Ihrer Leistungswerte.</t>
  </si>
  <si>
    <t xml:space="preserve"> Gesamtsumme brutto jährlich:</t>
  </si>
  <si>
    <t>Summe Grundreinigung brutto jährlich</t>
  </si>
  <si>
    <t>Summe Unterhaltsreinigung brutto jährlich</t>
  </si>
  <si>
    <t>Preise netto:</t>
  </si>
  <si>
    <t>Preise brutto:</t>
  </si>
  <si>
    <t xml:space="preserve"> Gesamtsumme netto jährlich:</t>
  </si>
  <si>
    <t>nicht vorhanden!</t>
  </si>
  <si>
    <t>Jede Abweichung muß eingehend begründet werden. Der Bieter ist für die Machbarkeit seiner eingesetzten Leistungskennzahlen verantwortlich! Fehlt die jeweilige Begründung, führt dies zu einen Ausschluss von der Wertung auf der 1. Bewertungsstufe. Auch schon eine Überschreitung von 1m²/Std. führt zum Ausschluss!</t>
  </si>
  <si>
    <t>EG</t>
  </si>
  <si>
    <t>5</t>
  </si>
  <si>
    <t>1</t>
  </si>
  <si>
    <t>Batterieraum, elektrischer Betriebsraum, Heizung, Lüftungszentrale, Schwimmbadtechnik, Sicherheitbeleuchtung, Serverraum, Werkstatt, sonstige technische Räume</t>
  </si>
  <si>
    <t>ja</t>
  </si>
  <si>
    <t>Fliesen</t>
  </si>
  <si>
    <t>Flur</t>
  </si>
  <si>
    <t>n. v.</t>
  </si>
  <si>
    <t>Linoleum</t>
  </si>
  <si>
    <t>O1</t>
  </si>
  <si>
    <t>Lager- und Aktenräume, Abstellräume, Geräteräume, Lehrmittelräume, Reinigungsmittelräume, sonstige Nebenräume</t>
  </si>
  <si>
    <t>0</t>
  </si>
  <si>
    <t>Nettoreinigungstag (€)</t>
  </si>
  <si>
    <t>Reinigungsmittelraum</t>
  </si>
  <si>
    <t>Kindergartenräume, Horträume, Spielzimmer, Jugendräume, Betreuungsräume, Gruppenräume, Ausstellungsräume, Pausenhallen, Aufenthaltsräume, Bibliotheken, Büchereien,  Aulen, Tribünen, sonstige Gruppenräume</t>
  </si>
  <si>
    <t>2</t>
  </si>
  <si>
    <t>Summe Unterhaltsreinigung netto jährlich</t>
  </si>
  <si>
    <t>Summe Grundreinigung netto jährlich</t>
  </si>
  <si>
    <t xml:space="preserve"> </t>
  </si>
  <si>
    <t>Küche</t>
  </si>
  <si>
    <t>Windfang</t>
  </si>
  <si>
    <t>Personalraum</t>
  </si>
  <si>
    <t>Aufzug</t>
  </si>
  <si>
    <t>Tariflohn 01.01.2026</t>
  </si>
  <si>
    <t>(ausgenommen Tariferhöhung)</t>
  </si>
  <si>
    <t>Stand: 04/2026</t>
  </si>
  <si>
    <t>Garderobe 1</t>
  </si>
  <si>
    <t>Garderobe 2</t>
  </si>
  <si>
    <t>K__EG_0001</t>
  </si>
  <si>
    <t>K__EG_0002</t>
  </si>
  <si>
    <t>K__EG_0004</t>
  </si>
  <si>
    <t>K__EG_0005</t>
  </si>
  <si>
    <t>Büro Kitaleitung</t>
  </si>
  <si>
    <t>K__EG_0006</t>
  </si>
  <si>
    <t>K__EG_0007</t>
  </si>
  <si>
    <t>K__EG_0008</t>
  </si>
  <si>
    <t>K__EG_0009</t>
  </si>
  <si>
    <t>Schlafraum 1</t>
  </si>
  <si>
    <t>K__EG_0010</t>
  </si>
  <si>
    <t>K__EG_0011</t>
  </si>
  <si>
    <t>K__EG_0012</t>
  </si>
  <si>
    <t>K__EG_0013</t>
  </si>
  <si>
    <t>Schlafraum 2</t>
  </si>
  <si>
    <t>K__EG_0014</t>
  </si>
  <si>
    <t>K__EG_0015</t>
  </si>
  <si>
    <t>K__EG_0016</t>
  </si>
  <si>
    <t>K__EG_0017</t>
  </si>
  <si>
    <t>K__EG_0018</t>
  </si>
  <si>
    <t>K__EG_0019</t>
  </si>
  <si>
    <t>K__O1_0001</t>
  </si>
  <si>
    <t>K__O1_0002</t>
  </si>
  <si>
    <t>K__O1_0003</t>
  </si>
  <si>
    <t>K__O1_0004</t>
  </si>
  <si>
    <t>K__O1_0005</t>
  </si>
  <si>
    <t>K__O1_0006</t>
  </si>
  <si>
    <t>K__O1_0007</t>
  </si>
  <si>
    <t>K__O1_0008</t>
  </si>
  <si>
    <t>K__O1_0009</t>
  </si>
  <si>
    <t>K__O1_0011</t>
  </si>
  <si>
    <t>K__O1_0012</t>
  </si>
  <si>
    <t>Hauswirtschaftsraum</t>
  </si>
  <si>
    <t>Gruppenraum 2</t>
  </si>
  <si>
    <t>Gruppenraum 3</t>
  </si>
  <si>
    <t>Mehrzweckraum</t>
  </si>
  <si>
    <t>Reinigungsmittel und Reinigungsmaterial</t>
  </si>
  <si>
    <t>Midijob Beschäftigte</t>
  </si>
  <si>
    <t>Tragen Sie bitte in dieser Spalte Ihre prozentualen Aufschläge auf den Tariflohn ein!</t>
  </si>
  <si>
    <t>Verbrauchsmaterial (Toiletten- und Handtuchpapier, Seife + Hygieneausstattung)</t>
  </si>
  <si>
    <t>geringfügig Beschäftigte</t>
  </si>
  <si>
    <t xml:space="preserve">     U1 Arbeitsunfähigkeit</t>
  </si>
  <si>
    <t xml:space="preserve">     U3 Insolvenzgeldumlage</t>
  </si>
  <si>
    <t>Kalkulierte Urlaubstage pro Jahr</t>
  </si>
  <si>
    <t>Kalkulierte Krankheitstage pro Jahr</t>
  </si>
  <si>
    <t>Kalkulierte bezahlte Feiertage pro Jahr</t>
  </si>
  <si>
    <t>Kalkulierte tarifliche Ausfalltage pro Jahr</t>
  </si>
  <si>
    <r>
      <rPr>
        <b/>
        <sz val="10"/>
        <rFont val="Arial"/>
        <family val="2"/>
      </rPr>
      <t>Tipp</t>
    </r>
    <r>
      <rPr>
        <sz val="10"/>
        <rFont val="Arial"/>
        <family val="2"/>
      </rPr>
      <t xml:space="preserve">: Sie kommen in jedem Arbeitsblatt über </t>
    </r>
    <r>
      <rPr>
        <sz val="10"/>
        <color indexed="48"/>
        <rFont val="Arial"/>
        <family val="2"/>
      </rPr>
      <t>Bearbeitungshinweise</t>
    </r>
    <r>
      <rPr>
        <sz val="10"/>
        <rFont val="Arial"/>
        <family val="2"/>
      </rPr>
      <t>, Link oben rechts wieder zurück zum Ausgangspunkt.</t>
    </r>
  </si>
  <si>
    <r>
      <t xml:space="preserve">hier brauchen Sie nur etwas in die </t>
    </r>
    <r>
      <rPr>
        <b/>
        <sz val="10"/>
        <color indexed="50"/>
        <rFont val="Arial"/>
        <family val="2"/>
      </rPr>
      <t>grüne Zelle eintragen</t>
    </r>
    <r>
      <rPr>
        <sz val="10"/>
        <color indexed="8"/>
        <rFont val="Arial"/>
        <family val="2"/>
      </rPr>
      <t>,</t>
    </r>
  </si>
  <si>
    <r>
      <rPr>
        <b/>
        <sz val="10"/>
        <color indexed="8"/>
        <rFont val="Arial"/>
        <family val="2"/>
      </rPr>
      <t>wenn Sie einen dritten</t>
    </r>
    <r>
      <rPr>
        <sz val="10"/>
        <color indexed="8"/>
        <rFont val="Arial"/>
        <family val="2"/>
      </rPr>
      <t xml:space="preserve">, außer den beiden schon kalkulierten </t>
    </r>
    <r>
      <rPr>
        <b/>
        <sz val="10"/>
        <color indexed="8"/>
        <rFont val="Arial"/>
        <family val="2"/>
      </rPr>
      <t>Stundenverrechnungssätz</t>
    </r>
    <r>
      <rPr>
        <b/>
        <sz val="10"/>
        <color rgb="FF000000"/>
        <rFont val="Arial"/>
        <family val="2"/>
      </rPr>
      <t>en</t>
    </r>
    <r>
      <rPr>
        <sz val="10"/>
        <color indexed="8"/>
        <rFont val="Arial"/>
        <family val="2"/>
      </rPr>
      <t>,</t>
    </r>
  </si>
  <si>
    <r>
      <t xml:space="preserve">Arbeitsblatt 1.2 Stundenverrechnungssatz </t>
    </r>
    <r>
      <rPr>
        <b/>
        <sz val="10"/>
        <rFont val="Arial"/>
        <family val="2"/>
      </rPr>
      <t>netto</t>
    </r>
    <r>
      <rPr>
        <sz val="10"/>
        <rFont val="Arial"/>
        <family val="2"/>
      </rPr>
      <t>:</t>
    </r>
  </si>
  <si>
    <r>
      <t xml:space="preserve">Arbeitsblatt 1.2 Stundenverrechnungssatz </t>
    </r>
    <r>
      <rPr>
        <b/>
        <sz val="10"/>
        <rFont val="Arial"/>
        <family val="2"/>
      </rPr>
      <t>brutto</t>
    </r>
    <r>
      <rPr>
        <sz val="10"/>
        <rFont val="Arial"/>
        <family val="2"/>
      </rPr>
      <t>:</t>
    </r>
  </si>
  <si>
    <r>
      <t xml:space="preserve">Der Zuschlag für Arbeiten der Unterhaltsreinigung an Sonn- und Feiertagen </t>
    </r>
    <r>
      <rPr>
        <b/>
        <sz val="10"/>
        <rFont val="Arial"/>
        <family val="2"/>
      </rPr>
      <t>netto</t>
    </r>
  </si>
  <si>
    <r>
      <t xml:space="preserve">Der Zuschlag für Arbeiten der Unterhaltsreinigung an Sonn- und Feiertagen </t>
    </r>
    <r>
      <rPr>
        <b/>
        <sz val="10"/>
        <rFont val="Arial"/>
        <family val="2"/>
      </rPr>
      <t>brutto</t>
    </r>
  </si>
  <si>
    <r>
      <t xml:space="preserve">Weiterer Stundenverrechnungssatz </t>
    </r>
    <r>
      <rPr>
        <b/>
        <sz val="10"/>
        <rFont val="Arial"/>
        <family val="2"/>
      </rPr>
      <t>netto</t>
    </r>
    <r>
      <rPr>
        <sz val="10"/>
        <rFont val="Arial"/>
        <family val="2"/>
      </rPr>
      <t xml:space="preserve"> außer der beiden kalkulierten Stundenverrechnungssätze</t>
    </r>
  </si>
  <si>
    <r>
      <t xml:space="preserve">Weiterer Stundenverrechnungssatz </t>
    </r>
    <r>
      <rPr>
        <b/>
        <sz val="10"/>
        <rFont val="Arial"/>
        <family val="2"/>
      </rPr>
      <t>brutto</t>
    </r>
    <r>
      <rPr>
        <sz val="10"/>
        <rFont val="Arial"/>
        <family val="2"/>
      </rPr>
      <t xml:space="preserve"> außer der beiden kalkulierten Stundenverrechnungssätze</t>
    </r>
  </si>
  <si>
    <t>Sozialversicherungsbeiträge (Arbeitgeberanteil)</t>
  </si>
  <si>
    <t xml:space="preserve">     Krankenversicherung (Beitragssatz)</t>
  </si>
  <si>
    <t xml:space="preserve">     Krankenkassen Zusatzbeitrag</t>
  </si>
  <si>
    <t xml:space="preserve">     Arbeitsosenversicherung</t>
  </si>
  <si>
    <t xml:space="preserve">     U2 Mutterschaftsaufwendung</t>
  </si>
  <si>
    <t xml:space="preserve">     Gesetzliche Unfallversicherung (BG)</t>
  </si>
  <si>
    <t>-</t>
  </si>
  <si>
    <t>Soziallöhne</t>
  </si>
  <si>
    <t xml:space="preserve">     Gesetzliche Feiertage</t>
  </si>
  <si>
    <t xml:space="preserve">     Urlaubsentgelt (bezahlter Urlaub)</t>
  </si>
  <si>
    <t xml:space="preserve">     Sozialversicherung auf gesetzliche Feiertage</t>
  </si>
  <si>
    <t xml:space="preserve">     Sozialversicherung auf Urlaubsentgelt</t>
  </si>
  <si>
    <t xml:space="preserve">     Arbeitsfreistellung</t>
  </si>
  <si>
    <t xml:space="preserve">     Sozialversicherung auf Arbeitsfreistellung</t>
  </si>
  <si>
    <t xml:space="preserve">     Entgeltfortzahlung im Krankheitsfall</t>
  </si>
  <si>
    <t xml:space="preserve">     Sozialversicherung auf Entgeltfortzahlung im Krankheitsfall</t>
  </si>
  <si>
    <t xml:space="preserve">     Sozialversicherung auf zusätzliches Urlaubsgeld</t>
  </si>
  <si>
    <t xml:space="preserve">     Zusätzliches Urlaubsgeld</t>
  </si>
  <si>
    <t>Zwischensumme Lohngebundene Kosten</t>
  </si>
  <si>
    <t>Transport- und Logistikkosten</t>
  </si>
  <si>
    <t>sonstige Personalkosten (Arbeitskleidung)</t>
  </si>
  <si>
    <t>Zwischensumme Sonstige auftragsbezogene Kosten</t>
  </si>
  <si>
    <t>Zwischensumme Unternehmensbezogene Kosten</t>
  </si>
  <si>
    <t>Gehälter inkl. Folgekosten</t>
  </si>
  <si>
    <t>sonstige Verwaltungskosten</t>
  </si>
  <si>
    <t>Gewichtung Einsatz SV-pflichtiges Personal / Midijob Beschäftigte / geringfügig Beschäftigte %</t>
  </si>
  <si>
    <t>Sie haben die Möglichkeit, einen Stundenverrechnungssatz für sozialversicherungspflichtig Beschäftigte, Midijob Beschäftigte und einen weiteren für geringfügig Beschäftigte zu kalkulieren. Wenn Sie nur eine der drei Beschäftigungsformen einplanen, ist das Ausfüllen der jeweils anderen Spalte nicht erforderlich und mit einer 0 einzutragen.</t>
  </si>
  <si>
    <r>
      <t xml:space="preserve">Der allgemeinverbindliche Tariflohn darf dabei nicht unterschritten werden.                                               </t>
    </r>
    <r>
      <rPr>
        <b/>
        <sz val="10"/>
        <rFont val="Arial"/>
        <family val="2"/>
      </rPr>
      <t>Eine Unterschreitung führt zum Ausschluss des Angebots.</t>
    </r>
  </si>
  <si>
    <t>Wenn Sie keinen Einsatz von Midijob Beschäftigten oder geringfügig Beschäftigten planen, füllen Sie die gelben Spalten mit der Zahl 0 (Null) aus.</t>
  </si>
  <si>
    <r>
      <t>brauchen Sie</t>
    </r>
    <r>
      <rPr>
        <b/>
        <sz val="10"/>
        <color rgb="FF000000"/>
        <rFont val="Arial"/>
        <family val="2"/>
      </rPr>
      <t xml:space="preserve"> nichts ausfüllen</t>
    </r>
  </si>
  <si>
    <r>
      <t xml:space="preserve">Hier erfolgt die </t>
    </r>
    <r>
      <rPr>
        <b/>
        <sz val="10"/>
        <color rgb="FF000000"/>
        <rFont val="Arial"/>
        <family val="2"/>
      </rPr>
      <t>Kalkulation</t>
    </r>
    <r>
      <rPr>
        <sz val="10"/>
        <color rgb="FF000000"/>
        <rFont val="Arial"/>
        <family val="2"/>
      </rPr>
      <t xml:space="preserve"> aufgrund Ihrer Angaben unter den vorgenannten Arbeitsblättern </t>
    </r>
    <r>
      <rPr>
        <b/>
        <sz val="10"/>
        <color rgb="FF000000"/>
        <rFont val="Arial"/>
        <family val="2"/>
      </rPr>
      <t>vollautomatisch</t>
    </r>
    <r>
      <rPr>
        <sz val="10"/>
        <color rgb="FF000000"/>
        <rFont val="Arial"/>
        <family val="2"/>
      </rPr>
      <t>.</t>
    </r>
  </si>
  <si>
    <t>Welche Bruttolohnsumme wurde zur Kalkulation der SVB's herangezogen</t>
  </si>
  <si>
    <t>Spülküche</t>
  </si>
  <si>
    <t>Sozialversicherungspflichtig Beschäftigte (Lohngruppe 1)</t>
  </si>
  <si>
    <t>Kinderhaus Lumina</t>
  </si>
  <si>
    <t>Essraum 3</t>
  </si>
  <si>
    <t>Gruppenraum 3 Krabbelpodest</t>
  </si>
  <si>
    <t>Holz</t>
  </si>
  <si>
    <t>Teppich</t>
  </si>
  <si>
    <t>K__EG_0003</t>
  </si>
  <si>
    <t>Schlafraum 3</t>
  </si>
  <si>
    <t>Schlafraum 3 Podest</t>
  </si>
  <si>
    <t>WC + Waschraum 3</t>
  </si>
  <si>
    <t>Essraum 2</t>
  </si>
  <si>
    <t>Gruppenraum 2 Krabbelpodest</t>
  </si>
  <si>
    <t>Schlafraum 2 Podest</t>
  </si>
  <si>
    <t>WC + Waschraum 2</t>
  </si>
  <si>
    <t>Teeküche / Spielraum 1</t>
  </si>
  <si>
    <t>Gruppenraum 1</t>
  </si>
  <si>
    <t>Gruppenraum 1 Krabbelpodest</t>
  </si>
  <si>
    <t>Schlafraum 1 Podest</t>
  </si>
  <si>
    <t>WC + Waschraum 1</t>
  </si>
  <si>
    <t>WC barrierefrei / Gäste</t>
  </si>
  <si>
    <t>Kinderwagen / Buggyport</t>
  </si>
  <si>
    <t>Technik / BMA</t>
  </si>
  <si>
    <t>Haustechnik</t>
  </si>
  <si>
    <t>K__EG_0020</t>
  </si>
  <si>
    <t>K__EG_0021</t>
  </si>
  <si>
    <t>Treppenhaus 1</t>
  </si>
  <si>
    <t>Koje 1</t>
  </si>
  <si>
    <t>K__EG_0022</t>
  </si>
  <si>
    <t>Koje 2</t>
  </si>
  <si>
    <t>K__EG_0023</t>
  </si>
  <si>
    <t>Treppenhaus 2</t>
  </si>
  <si>
    <t>Koje 3</t>
  </si>
  <si>
    <t>K__EG_0024</t>
  </si>
  <si>
    <t>Foyer</t>
  </si>
  <si>
    <t>K__EG_0025</t>
  </si>
  <si>
    <t>Teeküche / Theke + Flur</t>
  </si>
  <si>
    <t>K__EG_0026</t>
  </si>
  <si>
    <t>Foyer + Elterncafé</t>
  </si>
  <si>
    <t>K__EG_0027</t>
  </si>
  <si>
    <t>Schmutzschleuse</t>
  </si>
  <si>
    <t>K__EG_0028</t>
  </si>
  <si>
    <t>Flur / Lager</t>
  </si>
  <si>
    <t>K__EG_0029</t>
  </si>
  <si>
    <t>Sicherheitsfliesen</t>
  </si>
  <si>
    <t>K__EG_0030</t>
  </si>
  <si>
    <t>K__EG_0031</t>
  </si>
  <si>
    <t>Garderobe 3</t>
  </si>
  <si>
    <t>K__EG_0032</t>
  </si>
  <si>
    <t>K__EG_0033</t>
  </si>
  <si>
    <t>Essraum 5</t>
  </si>
  <si>
    <t>Treppenhaus 1 / Flur</t>
  </si>
  <si>
    <t>Garderobe 5</t>
  </si>
  <si>
    <t>Koje 5</t>
  </si>
  <si>
    <t>Gruppenraum 5</t>
  </si>
  <si>
    <t>Gruppenraum 5 Treppe zur Hochebene</t>
  </si>
  <si>
    <t>Hochebene 5</t>
  </si>
  <si>
    <t>Treppenhaus 2 / Flur</t>
  </si>
  <si>
    <t>Garderobe 4</t>
  </si>
  <si>
    <t>Koje 4</t>
  </si>
  <si>
    <t>WC + Waschraum 5</t>
  </si>
  <si>
    <t>Multifunktionsraum 1</t>
  </si>
  <si>
    <t>K__O1_0013</t>
  </si>
  <si>
    <t>K__O1_0014</t>
  </si>
  <si>
    <t>K__O1_0015</t>
  </si>
  <si>
    <t>Multifunktionsraum 2</t>
  </si>
  <si>
    <t>K__O1_0016</t>
  </si>
  <si>
    <t>K__O1_0017</t>
  </si>
  <si>
    <t>Gruppenraum 4</t>
  </si>
  <si>
    <t>Gruppenraum 4 Treppe zur Hochebene</t>
  </si>
  <si>
    <t>Gruppenraum 4 Hochebene</t>
  </si>
  <si>
    <t>K__O1_0018</t>
  </si>
  <si>
    <t>Teeküche /Spielraum 4</t>
  </si>
  <si>
    <t>K__O1_0019</t>
  </si>
  <si>
    <t>WC + Waschraum 4</t>
  </si>
  <si>
    <t>K__O1_0020</t>
  </si>
  <si>
    <t>K__O1_0021</t>
  </si>
  <si>
    <t>WC Damen Personal</t>
  </si>
  <si>
    <t>K__O1_0022</t>
  </si>
  <si>
    <t>Besprechungsraum</t>
  </si>
  <si>
    <t>K__O1_0023</t>
  </si>
  <si>
    <t>WC Herren Personal</t>
  </si>
  <si>
    <t>K__O1_0024</t>
  </si>
  <si>
    <t>K__O1_0025</t>
  </si>
  <si>
    <t>K__O1_0026</t>
  </si>
  <si>
    <t>Teeküche</t>
  </si>
  <si>
    <t>K__O1_0028</t>
  </si>
  <si>
    <t>Vorraum</t>
  </si>
  <si>
    <t>K__O1_0029</t>
  </si>
  <si>
    <t>Materialraum 5</t>
  </si>
  <si>
    <t>K__O1_0030</t>
  </si>
  <si>
    <t>Materialraum 4</t>
  </si>
  <si>
    <t>K__O1_0031</t>
  </si>
  <si>
    <t>Stuhl-/ Geräteraum</t>
  </si>
  <si>
    <t>K__O1_0032</t>
  </si>
  <si>
    <t>K__O1_0033</t>
  </si>
  <si>
    <t>K__O1_0034</t>
  </si>
  <si>
    <r>
      <t xml:space="preserve">Um Ihnen </t>
    </r>
    <r>
      <rPr>
        <b/>
        <sz val="10"/>
        <rFont val="Arial"/>
        <family val="2"/>
      </rPr>
      <t xml:space="preserve">die Arbeit </t>
    </r>
    <r>
      <rPr>
        <sz val="10"/>
        <rFont val="Arial"/>
        <family val="2"/>
      </rPr>
      <t xml:space="preserve">zu </t>
    </r>
    <r>
      <rPr>
        <b/>
        <sz val="10"/>
        <rFont val="Arial"/>
        <family val="2"/>
      </rPr>
      <t>erleichtern</t>
    </r>
    <r>
      <rPr>
        <sz val="10"/>
        <rFont val="Arial"/>
        <family val="2"/>
      </rPr>
      <t xml:space="preserve">, finden Sie </t>
    </r>
    <r>
      <rPr>
        <b/>
        <sz val="10"/>
        <rFont val="Arial"/>
        <family val="2"/>
      </rPr>
      <t>im Arbeitsblatt 3.1 Raumbuch oben rechts</t>
    </r>
  </si>
  <si>
    <r>
      <t xml:space="preserve">Es werden die Raumgruppen 1a, 1b, 1c, 2, 3, 5, 6 und 8 grundgereinigt!         </t>
    </r>
    <r>
      <rPr>
        <b/>
        <sz val="10"/>
        <color indexed="10"/>
        <rFont val="Arial"/>
        <family val="2"/>
      </rPr>
      <t xml:space="preserve"> LV Teil 1 beachten!</t>
    </r>
  </si>
  <si>
    <t xml:space="preserve">Übertragen Sie die Summen netto in das LVTeil4Angebotssummenblatt09345901.xlsx und </t>
  </si>
  <si>
    <t>Unterhalts- und Grundreinigung im Kinderhaus Lumina, Amalie-Wündisch-Straße 8, 34131 Kassel</t>
  </si>
  <si>
    <t>2026-174-003</t>
  </si>
  <si>
    <t>*) s. Übersicht Hygieneausstattung 0934_VWO_59_01.pdf)</t>
  </si>
  <si>
    <t>Objekt: Unterhalts- und Grundreinigung im Kinderhaus Lumina, Amalie-Wündisch-Straße 8, 34131 Kassel</t>
  </si>
  <si>
    <t>Übertrag der Nettobeträge in das LVTeil4Angebotssummenblatt09345901.xlsx</t>
  </si>
  <si>
    <t>Gemäß o. g. Anfrage bieten wir die Gebäudereinigung zu einem Preis (ausgenommen sind Tariferhöhungen) für vier Jahre ab dem 20.07.2026 an.</t>
  </si>
  <si>
    <r>
      <rPr>
        <b/>
        <sz val="10"/>
        <rFont val="Arial"/>
        <family val="2"/>
      </rPr>
      <t>Der gewichtete Stundenverrechnungssatz</t>
    </r>
    <r>
      <rPr>
        <sz val="10"/>
        <rFont val="Arial"/>
        <family val="2"/>
      </rPr>
      <t xml:space="preserve"> wird in den weiteren Schritten der Kalkulation </t>
    </r>
    <r>
      <rPr>
        <b/>
        <sz val="10"/>
        <rFont val="Arial"/>
        <family val="2"/>
      </rPr>
      <t>automatisch in das Arbeitsblatt 3.1 Raumbuch übernommen.</t>
    </r>
    <r>
      <rPr>
        <sz val="10"/>
        <rFont val="Arial"/>
        <family val="2"/>
      </rPr>
      <t xml:space="preserve"> Wenn Sie zusätzliche Stundenverrechnungssätze kalkuliert haben (entweder für Midijob Beschäftigte, geringfügig Beschäftigte oder besondere Mitarbeiter), sind diese in das Arbeitsblatt 3.1 Raumbuch in der Spalte Stundenverrechnungssatz einzutragen, in denen die betroffenen Mitarbeiter von Ihnen vorgesehen sind. Der dort automatisch übernommene gewichtete Stundenverrechnungssatz ist in diesem Fall zu überschreiben.</t>
    </r>
  </si>
  <si>
    <t>die aus Ihrer Sicht notwendig sind.</t>
  </si>
  <si>
    <t>Tage</t>
  </si>
  <si>
    <t>Geringfügig Beschäftigte</t>
  </si>
  <si>
    <t>Nicht ausgefüllte gelbe Felder führen zum Ausschluss.</t>
  </si>
  <si>
    <t>Stundenverrechnungssatz gewichtet</t>
  </si>
  <si>
    <t>Stundenver-rechnungssatz gewichtet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</si>
</sst>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0.00\ &quot;€&quot;;\-#,##0.00\ &quot;€&quot;"/>
    <numFmt numFmtId="44" formatCode="_-* #,##0.00\ &quot;€&quot;_-;\-* #,##0.00\ &quot;€&quot;_-;_-* &quot;-&quot;??\ &quot;€&quot;_-;_-@_-"/>
    <numFmt numFmtId="164" formatCode="_-* #,##0.00\ _€_-;\-* #,##0.00\ _€_-;_-* &quot;-&quot;??\ _€_-;_-@_-"/>
    <numFmt numFmtId="165" formatCode="#,##0.00\ &quot;€&quot;"/>
    <numFmt numFmtId="166" formatCode="#,##0.0000"/>
    <numFmt numFmtId="167" formatCode="_-* #,##0.00\ [$€-407]_-;\-* #,##0.00\ [$€-407]_-;_-* &quot;-&quot;??\ [$€-407]_-;_-@_-"/>
    <numFmt numFmtId="168" formatCode="0.00\ &quot;%&quot;"/>
    <numFmt numFmtId="169" formatCode="0.00_ ;\-0.00\ "/>
    <numFmt numFmtId="170" formatCode="#,##0.00\ &quot;€&quot;;[Red]#,##0.00\ &quot;€&quot;"/>
    <numFmt numFmtId="171" formatCode="#,##0.00;[Red]#,##0.00"/>
  </numFmts>
  <fonts count="53" x14ac:knownFonts="1">
    <font>
      <sz val="11"/>
      <color theme="1"/>
      <name val="Calibri"/>
      <family val="2"/>
      <scheme val="minor"/>
    </font>
    <font>
      <sz val="10"/>
      <name val="Tahoma"/>
      <family val="2"/>
    </font>
    <font>
      <b/>
      <sz val="10"/>
      <name val="Tahoma"/>
      <family val="2"/>
    </font>
    <font>
      <sz val="10"/>
      <color indexed="81"/>
      <name val="Arial"/>
      <family val="2"/>
    </font>
    <font>
      <sz val="10"/>
      <name val="Arial"/>
      <family val="2"/>
    </font>
    <font>
      <b/>
      <sz val="20"/>
      <name val="Tahoma"/>
      <family val="2"/>
    </font>
    <font>
      <sz val="10"/>
      <name val="Arial"/>
      <family val="2"/>
    </font>
    <font>
      <u/>
      <sz val="10"/>
      <color indexed="12"/>
      <name val="Arial"/>
      <family val="2"/>
    </font>
    <font>
      <b/>
      <sz val="10"/>
      <color indexed="10"/>
      <name val="Arial"/>
      <family val="2"/>
    </font>
    <font>
      <sz val="10"/>
      <name val="Arial"/>
      <family val="2"/>
    </font>
    <font>
      <sz val="9"/>
      <color indexed="81"/>
      <name val="Segoe UI"/>
      <family val="2"/>
    </font>
    <font>
      <b/>
      <sz val="9"/>
      <color indexed="81"/>
      <name val="Segoe UI"/>
      <family val="2"/>
    </font>
    <font>
      <u/>
      <sz val="10"/>
      <color indexed="8"/>
      <name val="Arial"/>
      <family val="2"/>
    </font>
    <font>
      <b/>
      <u/>
      <sz val="10"/>
      <color indexed="8"/>
      <name val="Arial"/>
      <family val="2"/>
    </font>
    <font>
      <b/>
      <u/>
      <sz val="10"/>
      <color indexed="50"/>
      <name val="Arial"/>
      <family val="2"/>
    </font>
    <font>
      <sz val="10"/>
      <color indexed="8"/>
      <name val="Arial"/>
      <family val="2"/>
    </font>
    <font>
      <u/>
      <sz val="10"/>
      <color indexed="48"/>
      <name val="Arial"/>
      <family val="2"/>
    </font>
    <font>
      <sz val="11"/>
      <color theme="1"/>
      <name val="Calibri"/>
      <family val="2"/>
      <scheme val="minor"/>
    </font>
    <font>
      <u/>
      <sz val="10"/>
      <color theme="10"/>
      <name val="Arial"/>
      <family val="2"/>
    </font>
    <font>
      <b/>
      <sz val="10"/>
      <color theme="10"/>
      <name val="Arial"/>
      <family val="2"/>
    </font>
    <font>
      <b/>
      <u/>
      <sz val="10"/>
      <color theme="10"/>
      <name val="Arial"/>
      <family val="2"/>
    </font>
    <font>
      <sz val="10"/>
      <color theme="10"/>
      <name val="Arial"/>
      <family val="2"/>
    </font>
    <font>
      <b/>
      <sz val="10"/>
      <color theme="1"/>
      <name val="Arial"/>
      <family val="2"/>
    </font>
    <font>
      <u/>
      <sz val="11"/>
      <color theme="10"/>
      <name val="Arial"/>
      <family val="2"/>
    </font>
    <font>
      <u/>
      <sz val="10"/>
      <color rgb="FF0070C0"/>
      <name val="Arial"/>
      <family val="2"/>
    </font>
    <font>
      <sz val="8"/>
      <name val="Calibri"/>
      <family val="2"/>
      <scheme val="minor"/>
    </font>
    <font>
      <sz val="10"/>
      <color theme="1"/>
      <name val="Arial"/>
      <family val="2"/>
    </font>
    <font>
      <b/>
      <sz val="10"/>
      <color rgb="FF0070C0"/>
      <name val="Arial"/>
      <family val="2"/>
    </font>
    <font>
      <b/>
      <sz val="10"/>
      <color rgb="FFCC3300"/>
      <name val="Arial"/>
      <family val="2"/>
    </font>
    <font>
      <b/>
      <sz val="10"/>
      <name val="Arial"/>
      <family val="2"/>
    </font>
    <font>
      <u/>
      <sz val="11"/>
      <color theme="10"/>
      <name val="Calibri"/>
      <family val="2"/>
      <scheme val="minor"/>
    </font>
    <font>
      <b/>
      <sz val="11"/>
      <color theme="1"/>
      <name val="Arial"/>
      <family val="2"/>
    </font>
    <font>
      <sz val="10"/>
      <color rgb="FF000000"/>
      <name val="Arial"/>
      <family val="2"/>
    </font>
    <font>
      <b/>
      <sz val="16"/>
      <name val="Arial"/>
      <family val="2"/>
    </font>
    <font>
      <sz val="11"/>
      <color theme="1"/>
      <name val="Arial"/>
      <family val="2"/>
    </font>
    <font>
      <b/>
      <sz val="10"/>
      <color rgb="FFFF0000"/>
      <name val="Arial"/>
      <family val="2"/>
    </font>
    <font>
      <b/>
      <sz val="10"/>
      <color rgb="FF595959"/>
      <name val="Arial"/>
      <family val="2"/>
    </font>
    <font>
      <b/>
      <sz val="11"/>
      <name val="Arial"/>
      <family val="2"/>
    </font>
    <font>
      <sz val="10"/>
      <color indexed="48"/>
      <name val="Arial"/>
      <family val="2"/>
    </font>
    <font>
      <b/>
      <sz val="10"/>
      <color rgb="FF000000"/>
      <name val="Arial"/>
      <family val="2"/>
    </font>
    <font>
      <b/>
      <sz val="10"/>
      <color indexed="8"/>
      <name val="Arial"/>
      <family val="2"/>
    </font>
    <font>
      <b/>
      <sz val="10"/>
      <color indexed="50"/>
      <name val="Arial"/>
      <family val="2"/>
    </font>
    <font>
      <b/>
      <sz val="12"/>
      <name val="Arial"/>
      <family val="2"/>
    </font>
    <font>
      <sz val="11"/>
      <name val="Arial"/>
      <family val="2"/>
    </font>
    <font>
      <b/>
      <sz val="20"/>
      <name val="Arial"/>
      <family val="2"/>
    </font>
    <font>
      <sz val="20"/>
      <color theme="1"/>
      <name val="Arial"/>
      <family val="2"/>
    </font>
    <font>
      <b/>
      <sz val="16"/>
      <color theme="1"/>
      <name val="Arial"/>
      <family val="2"/>
    </font>
    <font>
      <b/>
      <sz val="14"/>
      <color rgb="FFFF0000"/>
      <name val="Arial"/>
      <family val="2"/>
    </font>
    <font>
      <u/>
      <sz val="12"/>
      <name val="Arial"/>
      <family val="2"/>
    </font>
    <font>
      <u/>
      <sz val="10"/>
      <name val="Arial"/>
      <family val="2"/>
    </font>
    <font>
      <sz val="10"/>
      <color indexed="10"/>
      <name val="Arial"/>
      <family val="2"/>
    </font>
    <font>
      <sz val="8"/>
      <name val="Arial"/>
      <family val="2"/>
    </font>
    <font>
      <b/>
      <sz val="9"/>
      <color indexed="81"/>
      <name val="Segoe UI"/>
      <charset val="1"/>
    </font>
  </fonts>
  <fills count="13">
    <fill>
      <patternFill patternType="none"/>
    </fill>
    <fill>
      <patternFill patternType="gray125"/>
    </fill>
    <fill>
      <patternFill patternType="solid">
        <fgColor indexed="9"/>
        <bgColor indexed="64"/>
      </patternFill>
    </fill>
    <fill>
      <patternFill patternType="solid">
        <fgColor rgb="FF92D05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FFFF00"/>
        <bgColor indexed="64"/>
      </patternFill>
    </fill>
    <fill>
      <patternFill patternType="solid">
        <fgColor rgb="FFFFCCCC"/>
        <bgColor indexed="64"/>
      </patternFill>
    </fill>
    <fill>
      <patternFill patternType="solid">
        <fgColor rgb="FFFFFFFF"/>
        <bgColor rgb="FF000000"/>
      </patternFill>
    </fill>
    <fill>
      <patternFill patternType="solid">
        <fgColor theme="0" tint="-0.14999847407452621"/>
        <bgColor rgb="FF000000"/>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s>
  <cellStyleXfs count="12">
    <xf numFmtId="0" fontId="0" fillId="0" borderId="0"/>
    <xf numFmtId="44" fontId="4" fillId="0" borderId="0" applyFont="0" applyFill="0" applyBorder="0" applyAlignment="0" applyProtection="0"/>
    <xf numFmtId="164" fontId="4" fillId="0" borderId="0" applyFont="0" applyFill="0" applyBorder="0" applyAlignment="0" applyProtection="0"/>
    <xf numFmtId="0" fontId="18" fillId="0" borderId="0" applyNumberFormat="0" applyFill="0" applyBorder="0" applyAlignment="0" applyProtection="0"/>
    <xf numFmtId="9" fontId="17" fillId="0" borderId="0" applyFont="0" applyFill="0" applyBorder="0" applyAlignment="0" applyProtection="0"/>
    <xf numFmtId="0" fontId="4" fillId="0" borderId="0"/>
    <xf numFmtId="0" fontId="6" fillId="0" borderId="0"/>
    <xf numFmtId="0" fontId="4" fillId="0" borderId="0"/>
    <xf numFmtId="0" fontId="9" fillId="0" borderId="0"/>
    <xf numFmtId="0" fontId="4" fillId="0" borderId="0"/>
    <xf numFmtId="0" fontId="4" fillId="0" borderId="0"/>
    <xf numFmtId="0" fontId="30" fillId="0" borderId="0" applyNumberFormat="0" applyFill="0" applyBorder="0" applyAlignment="0" applyProtection="0"/>
  </cellStyleXfs>
  <cellXfs count="442">
    <xf numFmtId="0" fontId="0" fillId="0" borderId="0" xfId="0"/>
    <xf numFmtId="0" fontId="0" fillId="5" borderId="0" xfId="0" applyFill="1"/>
    <xf numFmtId="0" fontId="19" fillId="0" borderId="0" xfId="3" applyFont="1" applyAlignment="1" applyProtection="1">
      <alignment vertical="top" wrapText="1"/>
      <protection hidden="1"/>
    </xf>
    <xf numFmtId="0" fontId="1" fillId="0" borderId="0" xfId="7" applyFont="1" applyAlignment="1" applyProtection="1">
      <alignment wrapText="1"/>
      <protection hidden="1"/>
    </xf>
    <xf numFmtId="0" fontId="1" fillId="0" borderId="0" xfId="7" applyFont="1" applyProtection="1">
      <protection hidden="1"/>
    </xf>
    <xf numFmtId="0" fontId="1" fillId="6" borderId="0" xfId="7" applyFont="1" applyFill="1" applyProtection="1">
      <protection hidden="1"/>
    </xf>
    <xf numFmtId="0" fontId="19" fillId="0" borderId="0" xfId="3" quotePrefix="1" applyFont="1" applyProtection="1">
      <protection hidden="1"/>
    </xf>
    <xf numFmtId="0" fontId="22" fillId="0" borderId="0" xfId="3" quotePrefix="1" applyFont="1" applyProtection="1">
      <protection hidden="1"/>
    </xf>
    <xf numFmtId="0" fontId="4" fillId="6" borderId="0" xfId="7" applyFill="1" applyProtection="1">
      <protection hidden="1"/>
    </xf>
    <xf numFmtId="0" fontId="2" fillId="0" borderId="0" xfId="7" applyFont="1" applyProtection="1">
      <protection hidden="1"/>
    </xf>
    <xf numFmtId="0" fontId="4" fillId="0" borderId="0" xfId="7" applyAlignment="1" applyProtection="1">
      <alignment vertical="top" wrapText="1"/>
      <protection hidden="1"/>
    </xf>
    <xf numFmtId="0" fontId="1" fillId="6" borderId="0" xfId="7" applyFont="1" applyFill="1" applyAlignment="1" applyProtection="1">
      <alignment vertical="top" wrapText="1"/>
      <protection hidden="1"/>
    </xf>
    <xf numFmtId="0" fontId="1" fillId="6" borderId="0" xfId="7" applyFont="1" applyFill="1" applyAlignment="1" applyProtection="1">
      <alignment wrapText="1"/>
      <protection hidden="1"/>
    </xf>
    <xf numFmtId="0" fontId="0" fillId="5" borderId="0" xfId="0" applyFill="1" applyProtection="1">
      <protection hidden="1"/>
    </xf>
    <xf numFmtId="0" fontId="0" fillId="0" borderId="0" xfId="0" applyProtection="1">
      <protection hidden="1"/>
    </xf>
    <xf numFmtId="0" fontId="18" fillId="0" borderId="0" xfId="3"/>
    <xf numFmtId="0" fontId="0" fillId="0" borderId="0" xfId="0" applyAlignment="1">
      <alignment horizontal="left"/>
    </xf>
    <xf numFmtId="0" fontId="5" fillId="0" borderId="0" xfId="7" applyFont="1" applyAlignment="1" applyProtection="1">
      <alignment horizontal="center" vertical="center"/>
      <protection hidden="1"/>
    </xf>
    <xf numFmtId="0" fontId="1" fillId="5" borderId="0" xfId="7" applyFont="1" applyFill="1" applyAlignment="1" applyProtection="1">
      <alignment horizontal="left"/>
      <protection hidden="1"/>
    </xf>
    <xf numFmtId="0" fontId="1" fillId="5" borderId="0" xfId="7" applyFont="1" applyFill="1"/>
    <xf numFmtId="0" fontId="1" fillId="0" borderId="0" xfId="7" applyFont="1"/>
    <xf numFmtId="0" fontId="8" fillId="2" borderId="0" xfId="7" applyFont="1" applyFill="1"/>
    <xf numFmtId="0" fontId="1" fillId="5" borderId="0" xfId="9" applyFont="1" applyFill="1" applyProtection="1">
      <protection hidden="1"/>
    </xf>
    <xf numFmtId="0" fontId="1" fillId="0" borderId="0" xfId="9" applyFont="1" applyProtection="1">
      <protection hidden="1"/>
    </xf>
    <xf numFmtId="0" fontId="4" fillId="0" borderId="0" xfId="9" applyProtection="1">
      <protection hidden="1"/>
    </xf>
    <xf numFmtId="0" fontId="4" fillId="5" borderId="0" xfId="9" applyFill="1" applyProtection="1">
      <protection hidden="1"/>
    </xf>
    <xf numFmtId="0" fontId="1" fillId="4" borderId="0" xfId="7" applyFont="1" applyFill="1" applyProtection="1">
      <protection hidden="1"/>
    </xf>
    <xf numFmtId="0" fontId="1" fillId="4" borderId="0" xfId="7" applyFont="1" applyFill="1" applyAlignment="1" applyProtection="1">
      <alignment vertical="top" wrapText="1"/>
      <protection hidden="1"/>
    </xf>
    <xf numFmtId="169" fontId="0" fillId="0" borderId="0" xfId="0" applyNumberFormat="1" applyProtection="1">
      <protection hidden="1"/>
    </xf>
    <xf numFmtId="0" fontId="26" fillId="4" borderId="0" xfId="0" applyFont="1" applyFill="1" applyProtection="1">
      <protection hidden="1"/>
    </xf>
    <xf numFmtId="0" fontId="26" fillId="4" borderId="0" xfId="0" applyFont="1" applyFill="1" applyAlignment="1" applyProtection="1">
      <alignment vertical="center"/>
      <protection hidden="1"/>
    </xf>
    <xf numFmtId="169" fontId="26" fillId="4" borderId="0" xfId="0" applyNumberFormat="1" applyFont="1" applyFill="1" applyProtection="1">
      <protection hidden="1"/>
    </xf>
    <xf numFmtId="0" fontId="22" fillId="4" borderId="0" xfId="0" applyFont="1" applyFill="1" applyProtection="1">
      <protection hidden="1"/>
    </xf>
    <xf numFmtId="0" fontId="22" fillId="7" borderId="0" xfId="0" applyFont="1" applyFill="1" applyProtection="1">
      <protection hidden="1"/>
    </xf>
    <xf numFmtId="0" fontId="26" fillId="7" borderId="0" xfId="0" applyFont="1" applyFill="1" applyProtection="1">
      <protection hidden="1"/>
    </xf>
    <xf numFmtId="0" fontId="26" fillId="7" borderId="0" xfId="0" applyFont="1" applyFill="1" applyAlignment="1" applyProtection="1">
      <alignment vertical="center"/>
      <protection hidden="1"/>
    </xf>
    <xf numFmtId="169" fontId="26" fillId="7" borderId="0" xfId="0" applyNumberFormat="1" applyFont="1" applyFill="1" applyProtection="1">
      <protection hidden="1"/>
    </xf>
    <xf numFmtId="4" fontId="22" fillId="7" borderId="1" xfId="0" applyNumberFormat="1" applyFont="1" applyFill="1" applyBorder="1" applyAlignment="1" applyProtection="1">
      <alignment horizontal="center"/>
      <protection hidden="1"/>
    </xf>
    <xf numFmtId="0" fontId="22" fillId="7" borderId="1" xfId="0" applyFont="1" applyFill="1" applyBorder="1" applyAlignment="1" applyProtection="1">
      <alignment horizontal="left"/>
      <protection hidden="1"/>
    </xf>
    <xf numFmtId="166" fontId="22" fillId="7" borderId="1" xfId="0" applyNumberFormat="1" applyFont="1" applyFill="1" applyBorder="1" applyAlignment="1" applyProtection="1">
      <alignment horizontal="center" vertical="center"/>
      <protection hidden="1"/>
    </xf>
    <xf numFmtId="2" fontId="22" fillId="7" borderId="1" xfId="0" applyNumberFormat="1" applyFont="1" applyFill="1" applyBorder="1" applyAlignment="1" applyProtection="1">
      <alignment horizontal="center" vertical="center"/>
      <protection hidden="1"/>
    </xf>
    <xf numFmtId="2" fontId="26" fillId="0" borderId="1" xfId="0" applyNumberFormat="1" applyFont="1" applyBorder="1" applyAlignment="1" applyProtection="1">
      <alignment horizontal="center" vertical="center"/>
      <protection hidden="1"/>
    </xf>
    <xf numFmtId="0" fontId="22" fillId="0" borderId="1" xfId="0" applyFont="1" applyBorder="1" applyAlignment="1" applyProtection="1">
      <alignment horizontal="center" vertical="center" wrapText="1"/>
      <protection hidden="1"/>
    </xf>
    <xf numFmtId="4" fontId="26" fillId="4" borderId="1" xfId="0" applyNumberFormat="1" applyFont="1" applyFill="1" applyBorder="1" applyAlignment="1" applyProtection="1">
      <alignment horizontal="center" vertical="center" wrapText="1"/>
      <protection hidden="1"/>
    </xf>
    <xf numFmtId="2" fontId="26" fillId="4" borderId="1" xfId="0" applyNumberFormat="1" applyFont="1" applyFill="1" applyBorder="1" applyAlignment="1" applyProtection="1">
      <alignment horizontal="center" vertical="center" wrapText="1"/>
      <protection hidden="1"/>
    </xf>
    <xf numFmtId="0" fontId="28" fillId="4" borderId="1" xfId="0" applyFont="1" applyFill="1" applyBorder="1" applyAlignment="1" applyProtection="1">
      <alignment horizontal="center" vertical="center" wrapText="1"/>
      <protection hidden="1"/>
    </xf>
    <xf numFmtId="0" fontId="22" fillId="3" borderId="1" xfId="0" applyFont="1" applyFill="1" applyBorder="1" applyAlignment="1" applyProtection="1">
      <alignment horizontal="center" vertical="center" wrapText="1"/>
      <protection hidden="1"/>
    </xf>
    <xf numFmtId="0" fontId="28" fillId="0" borderId="1" xfId="0" applyFont="1" applyBorder="1" applyAlignment="1" applyProtection="1">
      <alignment horizontal="center" vertical="center"/>
      <protection hidden="1"/>
    </xf>
    <xf numFmtId="2" fontId="26" fillId="4" borderId="1" xfId="0" applyNumberFormat="1" applyFont="1" applyFill="1" applyBorder="1" applyAlignment="1" applyProtection="1">
      <alignment horizontal="center" vertical="center"/>
      <protection hidden="1"/>
    </xf>
    <xf numFmtId="0" fontId="22" fillId="4" borderId="1" xfId="0" applyFont="1" applyFill="1" applyBorder="1" applyAlignment="1" applyProtection="1">
      <alignment horizontal="center" vertical="center" wrapText="1"/>
      <protection hidden="1"/>
    </xf>
    <xf numFmtId="0" fontId="28" fillId="4" borderId="1" xfId="0" applyFont="1" applyFill="1" applyBorder="1" applyAlignment="1" applyProtection="1">
      <alignment horizontal="center" vertical="center"/>
      <protection hidden="1"/>
    </xf>
    <xf numFmtId="0" fontId="26" fillId="4" borderId="0" xfId="0" applyFont="1" applyFill="1" applyAlignment="1" applyProtection="1">
      <alignment horizontal="left"/>
      <protection hidden="1"/>
    </xf>
    <xf numFmtId="0" fontId="22" fillId="4" borderId="0" xfId="0" applyFont="1" applyFill="1" applyAlignment="1" applyProtection="1">
      <alignment horizontal="left"/>
      <protection hidden="1"/>
    </xf>
    <xf numFmtId="0" fontId="26" fillId="7" borderId="0" xfId="0" applyFont="1" applyFill="1" applyAlignment="1" applyProtection="1">
      <alignment horizontal="left"/>
      <protection hidden="1"/>
    </xf>
    <xf numFmtId="0" fontId="0" fillId="0" borderId="0" xfId="0" applyAlignment="1" applyProtection="1">
      <alignment horizontal="left"/>
      <protection hidden="1"/>
    </xf>
    <xf numFmtId="0" fontId="20" fillId="4" borderId="0" xfId="3" applyFont="1" applyFill="1"/>
    <xf numFmtId="0" fontId="0" fillId="5" borderId="0" xfId="0" applyFill="1" applyAlignment="1">
      <alignment vertical="center"/>
    </xf>
    <xf numFmtId="0" fontId="0" fillId="0" borderId="0" xfId="0" applyAlignment="1">
      <alignment vertical="center"/>
    </xf>
    <xf numFmtId="0" fontId="26" fillId="4" borderId="0" xfId="0" applyFont="1" applyFill="1" applyAlignment="1" applyProtection="1">
      <protection hidden="1"/>
    </xf>
    <xf numFmtId="0" fontId="26" fillId="7" borderId="0" xfId="0" applyFont="1" applyFill="1" applyAlignment="1" applyProtection="1">
      <protection hidden="1"/>
    </xf>
    <xf numFmtId="0" fontId="27" fillId="4" borderId="0" xfId="0" applyFont="1" applyFill="1" applyAlignment="1" applyProtection="1">
      <protection hidden="1"/>
    </xf>
    <xf numFmtId="0" fontId="0" fillId="0" borderId="0" xfId="0" applyAlignment="1" applyProtection="1">
      <protection hidden="1"/>
    </xf>
    <xf numFmtId="4" fontId="0" fillId="5" borderId="0" xfId="0" applyNumberFormat="1" applyFill="1"/>
    <xf numFmtId="0" fontId="0" fillId="0" borderId="0" xfId="0"/>
    <xf numFmtId="0" fontId="0" fillId="0" borderId="0" xfId="0"/>
    <xf numFmtId="9" fontId="22" fillId="7" borderId="1" xfId="0" applyNumberFormat="1" applyFont="1" applyFill="1" applyBorder="1" applyAlignment="1" applyProtection="1">
      <alignment horizontal="center" vertical="center"/>
      <protection hidden="1"/>
    </xf>
    <xf numFmtId="166" fontId="22" fillId="7" borderId="1" xfId="4" applyNumberFormat="1" applyFont="1" applyFill="1" applyBorder="1" applyAlignment="1" applyProtection="1">
      <alignment horizontal="center" vertical="center"/>
      <protection hidden="1"/>
    </xf>
    <xf numFmtId="0" fontId="32" fillId="0" borderId="0" xfId="0" applyFont="1"/>
    <xf numFmtId="0" fontId="32" fillId="6" borderId="0" xfId="0" applyFont="1" applyFill="1"/>
    <xf numFmtId="0" fontId="0" fillId="0" borderId="0" xfId="0"/>
    <xf numFmtId="0" fontId="4" fillId="2" borderId="0" xfId="0" applyFont="1" applyFill="1" applyProtection="1">
      <protection hidden="1"/>
    </xf>
    <xf numFmtId="0" fontId="33" fillId="2" borderId="0" xfId="0" applyFont="1" applyFill="1" applyProtection="1">
      <protection hidden="1"/>
    </xf>
    <xf numFmtId="0" fontId="34" fillId="5" borderId="0" xfId="0" applyFont="1" applyFill="1"/>
    <xf numFmtId="0" fontId="4" fillId="0" borderId="0" xfId="7" applyFont="1" applyProtection="1">
      <protection hidden="1"/>
    </xf>
    <xf numFmtId="0" fontId="4" fillId="0" borderId="0" xfId="7" applyFont="1" applyAlignment="1" applyProtection="1">
      <alignment wrapText="1"/>
      <protection hidden="1"/>
    </xf>
    <xf numFmtId="0" fontId="34" fillId="0" borderId="0" xfId="0" applyFont="1"/>
    <xf numFmtId="0" fontId="4" fillId="0" borderId="0" xfId="7" applyFont="1" applyAlignment="1" applyProtection="1">
      <alignment vertical="top" wrapText="1"/>
      <protection hidden="1"/>
    </xf>
    <xf numFmtId="0" fontId="36" fillId="0" borderId="0" xfId="0" applyFont="1" applyAlignment="1">
      <alignment vertical="center"/>
    </xf>
    <xf numFmtId="0" fontId="37" fillId="0" borderId="0" xfId="7" applyFont="1" applyAlignment="1" applyProtection="1">
      <alignment vertical="top" wrapText="1"/>
      <protection hidden="1"/>
    </xf>
    <xf numFmtId="0" fontId="4" fillId="0" borderId="0" xfId="7" applyFont="1" applyAlignment="1" applyProtection="1">
      <alignment horizontal="right" vertical="top" wrapText="1"/>
      <protection hidden="1"/>
    </xf>
    <xf numFmtId="49" fontId="4" fillId="0" borderId="0" xfId="7" applyNumberFormat="1" applyFont="1" applyAlignment="1" applyProtection="1">
      <alignment horizontal="right" vertical="top" wrapText="1"/>
      <protection hidden="1"/>
    </xf>
    <xf numFmtId="0" fontId="29" fillId="9" borderId="0" xfId="7" applyFont="1" applyFill="1" applyAlignment="1" applyProtection="1">
      <alignment vertical="top" wrapText="1"/>
      <protection hidden="1"/>
    </xf>
    <xf numFmtId="0" fontId="29" fillId="4" borderId="0" xfId="7" applyFont="1" applyFill="1" applyAlignment="1" applyProtection="1">
      <alignment vertical="top" wrapText="1"/>
      <protection hidden="1"/>
    </xf>
    <xf numFmtId="0" fontId="18" fillId="0" borderId="0" xfId="3" applyFont="1" applyFill="1" applyAlignment="1" applyProtection="1">
      <alignment vertical="top" wrapText="1"/>
      <protection hidden="1"/>
    </xf>
    <xf numFmtId="0" fontId="39" fillId="0" borderId="0" xfId="0" applyFont="1"/>
    <xf numFmtId="0" fontId="4" fillId="0" borderId="0" xfId="7" applyFont="1" applyAlignment="1" applyProtection="1">
      <alignment horizontal="right" wrapText="1"/>
      <protection hidden="1"/>
    </xf>
    <xf numFmtId="0" fontId="18" fillId="0" borderId="0" xfId="3" applyFont="1" applyFill="1"/>
    <xf numFmtId="0" fontId="32" fillId="0" borderId="0" xfId="0" applyFont="1" applyAlignment="1">
      <alignment wrapText="1"/>
    </xf>
    <xf numFmtId="0" fontId="18" fillId="0" borderId="0" xfId="3" quotePrefix="1" applyFont="1"/>
    <xf numFmtId="0" fontId="18" fillId="0" borderId="0" xfId="3" quotePrefix="1" applyFont="1" applyFill="1" applyProtection="1">
      <protection hidden="1"/>
    </xf>
    <xf numFmtId="0" fontId="29" fillId="0" borderId="0" xfId="7" applyFont="1" applyProtection="1">
      <protection hidden="1"/>
    </xf>
    <xf numFmtId="0" fontId="35" fillId="0" borderId="0" xfId="7" applyFont="1" applyProtection="1">
      <protection hidden="1"/>
    </xf>
    <xf numFmtId="0" fontId="18" fillId="0" borderId="0" xfId="3" applyFont="1"/>
    <xf numFmtId="0" fontId="4" fillId="4" borderId="0" xfId="7" applyFont="1" applyFill="1" applyProtection="1">
      <protection hidden="1"/>
    </xf>
    <xf numFmtId="0" fontId="4" fillId="4" borderId="0" xfId="7" applyFont="1" applyFill="1" applyAlignment="1" applyProtection="1">
      <alignment vertical="top" wrapText="1"/>
      <protection hidden="1"/>
    </xf>
    <xf numFmtId="0" fontId="35" fillId="4" borderId="0" xfId="3" applyFont="1" applyFill="1" applyAlignment="1" applyProtection="1">
      <alignment vertical="top" wrapText="1"/>
      <protection hidden="1"/>
    </xf>
    <xf numFmtId="0" fontId="35" fillId="4" borderId="0" xfId="7" applyFont="1" applyFill="1" applyAlignment="1" applyProtection="1">
      <alignment vertical="top" wrapText="1"/>
      <protection hidden="1"/>
    </xf>
    <xf numFmtId="0" fontId="42" fillId="0" borderId="0" xfId="7" applyFont="1" applyAlignment="1" applyProtection="1">
      <alignment horizontal="left" wrapText="1"/>
      <protection hidden="1"/>
    </xf>
    <xf numFmtId="0" fontId="18" fillId="2" borderId="0" xfId="3" applyFont="1" applyFill="1" applyAlignment="1" applyProtection="1">
      <alignment horizontal="right" vertical="center"/>
      <protection hidden="1"/>
    </xf>
    <xf numFmtId="0" fontId="29" fillId="8" borderId="1" xfId="7" applyFont="1" applyFill="1" applyBorder="1" applyAlignment="1" applyProtection="1">
      <alignment horizontal="center" vertical="center" wrapText="1"/>
      <protection hidden="1"/>
    </xf>
    <xf numFmtId="0" fontId="29" fillId="8" borderId="1" xfId="7" applyFont="1" applyFill="1" applyBorder="1" applyAlignment="1" applyProtection="1">
      <alignment horizontal="center" vertical="center"/>
      <protection hidden="1"/>
    </xf>
    <xf numFmtId="0" fontId="29" fillId="10" borderId="1" xfId="7" applyFont="1" applyFill="1" applyBorder="1" applyAlignment="1" applyProtection="1">
      <alignment horizontal="center" vertical="center" wrapText="1"/>
      <protection hidden="1"/>
    </xf>
    <xf numFmtId="0" fontId="29" fillId="3" borderId="1" xfId="7" applyFont="1" applyFill="1" applyBorder="1" applyAlignment="1" applyProtection="1">
      <alignment horizontal="center" vertical="center"/>
      <protection hidden="1"/>
    </xf>
    <xf numFmtId="0" fontId="26" fillId="0" borderId="1" xfId="0"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0" fontId="22" fillId="3" borderId="1" xfId="0" applyFont="1" applyFill="1" applyBorder="1" applyAlignment="1" applyProtection="1">
      <alignment horizontal="center" vertical="center"/>
      <protection locked="0" hidden="1"/>
    </xf>
    <xf numFmtId="0" fontId="26" fillId="0" borderId="1" xfId="0" applyFont="1" applyBorder="1" applyAlignment="1" applyProtection="1">
      <alignment horizontal="left" vertical="center" wrapText="1"/>
      <protection locked="0" hidden="1"/>
    </xf>
    <xf numFmtId="0" fontId="22" fillId="3" borderId="1" xfId="0" applyFont="1" applyFill="1" applyBorder="1" applyAlignment="1" applyProtection="1">
      <alignment horizontal="center" vertical="center"/>
      <protection hidden="1"/>
    </xf>
    <xf numFmtId="0" fontId="26" fillId="0" borderId="1" xfId="0" applyFont="1" applyBorder="1" applyAlignment="1" applyProtection="1">
      <alignment horizontal="left" vertical="center" wrapText="1"/>
      <protection hidden="1"/>
    </xf>
    <xf numFmtId="0" fontId="4" fillId="4" borderId="1" xfId="0" applyFont="1" applyFill="1" applyBorder="1" applyAlignment="1" applyProtection="1">
      <alignment horizontal="center" vertical="center"/>
      <protection hidden="1"/>
    </xf>
    <xf numFmtId="49" fontId="32" fillId="0" borderId="1" xfId="0" applyNumberFormat="1" applyFont="1" applyBorder="1" applyAlignment="1">
      <alignment horizontal="left"/>
    </xf>
    <xf numFmtId="49" fontId="32" fillId="0" borderId="1" xfId="0" applyNumberFormat="1" applyFont="1" applyBorder="1" applyAlignment="1">
      <alignment horizontal="center"/>
    </xf>
    <xf numFmtId="0" fontId="4" fillId="4" borderId="1" xfId="0" applyFont="1" applyFill="1" applyBorder="1" applyAlignment="1">
      <alignment horizontal="center" vertical="center"/>
    </xf>
    <xf numFmtId="2" fontId="4" fillId="4" borderId="1" xfId="0" applyNumberFormat="1" applyFont="1" applyFill="1" applyBorder="1" applyAlignment="1">
      <alignment horizontal="center" vertical="center"/>
    </xf>
    <xf numFmtId="0" fontId="26" fillId="0" borderId="1" xfId="0" applyFont="1" applyBorder="1"/>
    <xf numFmtId="0" fontId="33" fillId="2" borderId="0" xfId="7" applyFont="1" applyFill="1"/>
    <xf numFmtId="0" fontId="4" fillId="2" borderId="0" xfId="7" applyFont="1" applyFill="1"/>
    <xf numFmtId="0" fontId="4" fillId="0" borderId="0" xfId="7" applyFont="1"/>
    <xf numFmtId="0" fontId="29" fillId="2" borderId="0" xfId="7" applyFont="1" applyFill="1"/>
    <xf numFmtId="0" fontId="29" fillId="0" borderId="8" xfId="7" applyFont="1" applyBorder="1" applyAlignment="1">
      <alignment horizontal="center" vertical="center" wrapText="1"/>
    </xf>
    <xf numFmtId="3" fontId="4" fillId="0" borderId="1" xfId="7" applyNumberFormat="1" applyFont="1" applyBorder="1" applyAlignment="1">
      <alignment horizontal="center" vertical="center"/>
    </xf>
    <xf numFmtId="0" fontId="4" fillId="0" borderId="1" xfId="7" applyFont="1" applyBorder="1" applyAlignment="1">
      <alignment horizontal="left" vertical="center"/>
    </xf>
    <xf numFmtId="165" fontId="4" fillId="9" borderId="2" xfId="7" applyNumberFormat="1" applyFont="1" applyFill="1" applyBorder="1" applyAlignment="1" applyProtection="1">
      <alignment horizontal="center" vertical="center"/>
      <protection locked="0"/>
    </xf>
    <xf numFmtId="0" fontId="4" fillId="0" borderId="1" xfId="7" quotePrefix="1" applyFont="1" applyBorder="1" applyAlignment="1" applyProtection="1">
      <alignment horizontal="left"/>
      <protection locked="0"/>
    </xf>
    <xf numFmtId="165" fontId="4" fillId="4" borderId="2" xfId="7" applyNumberFormat="1" applyFont="1" applyFill="1" applyBorder="1" applyAlignment="1" applyProtection="1">
      <alignment horizontal="center" vertical="center"/>
      <protection hidden="1"/>
    </xf>
    <xf numFmtId="0" fontId="29" fillId="0" borderId="8" xfId="7" applyFont="1" applyBorder="1" applyAlignment="1" applyProtection="1">
      <alignment horizontal="center" vertical="center" wrapText="1"/>
      <protection hidden="1"/>
    </xf>
    <xf numFmtId="3" fontId="4" fillId="0" borderId="1" xfId="7" applyNumberFormat="1" applyFont="1" applyBorder="1" applyAlignment="1" applyProtection="1">
      <alignment horizontal="center" vertical="center"/>
      <protection hidden="1"/>
    </xf>
    <xf numFmtId="0" fontId="4" fillId="0" borderId="1" xfId="7" applyFont="1" applyBorder="1" applyAlignment="1" applyProtection="1">
      <alignment horizontal="left" vertical="center"/>
      <protection hidden="1"/>
    </xf>
    <xf numFmtId="165" fontId="4" fillId="7" borderId="2" xfId="7" applyNumberFormat="1" applyFont="1" applyFill="1" applyBorder="1" applyAlignment="1" applyProtection="1">
      <alignment horizontal="center" vertical="center"/>
      <protection hidden="1"/>
    </xf>
    <xf numFmtId="49" fontId="4" fillId="7" borderId="1" xfId="7" applyNumberFormat="1" applyFont="1" applyFill="1" applyBorder="1" applyAlignment="1" applyProtection="1">
      <alignment horizontal="left" vertical="center"/>
      <protection hidden="1"/>
    </xf>
    <xf numFmtId="0" fontId="37" fillId="2" borderId="0" xfId="7" applyFont="1" applyFill="1" applyAlignment="1" applyProtection="1">
      <alignment vertical="center"/>
      <protection hidden="1"/>
    </xf>
    <xf numFmtId="0" fontId="43" fillId="2" borderId="0" xfId="7" applyFont="1" applyFill="1" applyAlignment="1" applyProtection="1">
      <alignment vertical="center"/>
      <protection hidden="1"/>
    </xf>
    <xf numFmtId="0" fontId="43" fillId="2" borderId="0" xfId="7" applyFont="1" applyFill="1" applyAlignment="1" applyProtection="1">
      <alignment horizontal="center" vertical="center"/>
      <protection hidden="1"/>
    </xf>
    <xf numFmtId="0" fontId="43" fillId="2" borderId="0" xfId="7" applyFont="1" applyFill="1" applyAlignment="1" applyProtection="1">
      <alignment horizontal="right" vertical="center"/>
      <protection hidden="1"/>
    </xf>
    <xf numFmtId="49" fontId="43" fillId="4" borderId="0" xfId="7" applyNumberFormat="1" applyFont="1" applyFill="1" applyAlignment="1" applyProtection="1">
      <alignment horizontal="left" vertical="center"/>
      <protection hidden="1"/>
    </xf>
    <xf numFmtId="0" fontId="18" fillId="2" borderId="0" xfId="3" applyFont="1" applyFill="1" applyAlignment="1" applyProtection="1">
      <alignment horizontal="right"/>
    </xf>
    <xf numFmtId="0" fontId="29" fillId="0" borderId="1" xfId="7" applyFont="1" applyBorder="1" applyAlignment="1" applyProtection="1">
      <alignment horizontal="left" vertical="center"/>
      <protection hidden="1"/>
    </xf>
    <xf numFmtId="0" fontId="29" fillId="0" borderId="1" xfId="7" applyFont="1" applyBorder="1" applyAlignment="1" applyProtection="1">
      <alignment horizontal="center" vertical="center"/>
      <protection hidden="1"/>
    </xf>
    <xf numFmtId="0" fontId="29" fillId="0" borderId="1" xfId="7" applyFont="1" applyBorder="1" applyAlignment="1" applyProtection="1">
      <alignment horizontal="left" vertical="center" wrapText="1"/>
      <protection hidden="1"/>
    </xf>
    <xf numFmtId="0" fontId="29" fillId="0" borderId="9" xfId="7" applyFont="1" applyBorder="1" applyAlignment="1" applyProtection="1">
      <alignment horizontal="center" vertical="center" wrapText="1"/>
      <protection hidden="1"/>
    </xf>
    <xf numFmtId="0" fontId="29" fillId="0" borderId="1" xfId="7" applyFont="1" applyBorder="1" applyAlignment="1" applyProtection="1">
      <alignment horizontal="center" vertical="center" wrapText="1"/>
      <protection hidden="1"/>
    </xf>
    <xf numFmtId="0" fontId="29" fillId="7" borderId="1" xfId="7" applyFont="1" applyFill="1" applyBorder="1" applyAlignment="1" applyProtection="1">
      <alignment horizontal="left" vertical="center"/>
      <protection hidden="1"/>
    </xf>
    <xf numFmtId="0" fontId="29" fillId="7" borderId="1" xfId="7" applyFont="1" applyFill="1" applyBorder="1" applyAlignment="1" applyProtection="1">
      <alignment horizontal="center" vertical="center"/>
      <protection hidden="1"/>
    </xf>
    <xf numFmtId="0" fontId="29" fillId="7" borderId="1" xfId="7" applyFont="1" applyFill="1" applyBorder="1" applyAlignment="1" applyProtection="1">
      <alignment horizontal="left" vertical="center" wrapText="1"/>
      <protection hidden="1"/>
    </xf>
    <xf numFmtId="0" fontId="29" fillId="7" borderId="1" xfId="7" applyFont="1" applyFill="1" applyBorder="1" applyAlignment="1" applyProtection="1">
      <alignment vertical="center" wrapText="1"/>
      <protection hidden="1"/>
    </xf>
    <xf numFmtId="3" fontId="4" fillId="11" borderId="1" xfId="7" applyNumberFormat="1" applyFont="1" applyFill="1" applyBorder="1" applyAlignment="1" applyProtection="1">
      <alignment horizontal="center" vertical="center"/>
      <protection hidden="1"/>
    </xf>
    <xf numFmtId="0" fontId="29" fillId="4" borderId="1" xfId="7" applyFont="1" applyFill="1" applyBorder="1" applyAlignment="1" applyProtection="1">
      <alignment horizontal="left" vertical="center" wrapText="1"/>
      <protection hidden="1"/>
    </xf>
    <xf numFmtId="0" fontId="29" fillId="4" borderId="1" xfId="7" applyFont="1" applyFill="1" applyBorder="1" applyAlignment="1" applyProtection="1">
      <alignment horizontal="center" vertical="center"/>
      <protection hidden="1"/>
    </xf>
    <xf numFmtId="4" fontId="4" fillId="0" borderId="1" xfId="7" applyNumberFormat="1" applyFont="1" applyBorder="1" applyAlignment="1" applyProtection="1">
      <alignment vertical="center"/>
      <protection hidden="1"/>
    </xf>
    <xf numFmtId="9" fontId="29" fillId="0" borderId="1" xfId="7" applyNumberFormat="1" applyFont="1" applyBorder="1" applyAlignment="1" applyProtection="1">
      <alignment horizontal="center" vertical="center" wrapText="1"/>
      <protection hidden="1"/>
    </xf>
    <xf numFmtId="165" fontId="4" fillId="0" borderId="2" xfId="7" applyNumberFormat="1" applyFont="1" applyBorder="1" applyAlignment="1" applyProtection="1">
      <alignment horizontal="center" vertical="center"/>
      <protection hidden="1"/>
    </xf>
    <xf numFmtId="3" fontId="4" fillId="12" borderId="1" xfId="7" applyNumberFormat="1" applyFont="1" applyFill="1" applyBorder="1" applyAlignment="1" applyProtection="1">
      <alignment horizontal="center" vertical="center"/>
      <protection hidden="1"/>
    </xf>
    <xf numFmtId="0" fontId="29" fillId="12" borderId="1" xfId="7" applyFont="1" applyFill="1" applyBorder="1" applyAlignment="1" applyProtection="1">
      <alignment horizontal="left" vertical="center"/>
      <protection hidden="1"/>
    </xf>
    <xf numFmtId="0" fontId="4" fillId="12" borderId="1" xfId="7" applyFont="1" applyFill="1" applyBorder="1" applyAlignment="1" applyProtection="1">
      <alignment horizontal="center" vertical="center"/>
      <protection hidden="1"/>
    </xf>
    <xf numFmtId="4" fontId="29" fillId="12" borderId="1" xfId="7" applyNumberFormat="1" applyFont="1" applyFill="1" applyBorder="1" applyAlignment="1" applyProtection="1">
      <alignment vertical="center"/>
      <protection hidden="1"/>
    </xf>
    <xf numFmtId="0" fontId="44" fillId="0" borderId="0" xfId="7" applyFont="1" applyAlignment="1" applyProtection="1">
      <alignment horizontal="center" vertical="center"/>
      <protection hidden="1"/>
    </xf>
    <xf numFmtId="0" fontId="34" fillId="0" borderId="0" xfId="0" applyFont="1" applyAlignment="1">
      <alignment horizontal="left"/>
    </xf>
    <xf numFmtId="0" fontId="4" fillId="0" borderId="0" xfId="7" applyFont="1" applyAlignment="1" applyProtection="1">
      <alignment horizontal="left"/>
      <protection hidden="1"/>
    </xf>
    <xf numFmtId="0" fontId="47" fillId="4" borderId="0" xfId="9" applyFont="1" applyFill="1" applyProtection="1">
      <protection hidden="1"/>
    </xf>
    <xf numFmtId="0" fontId="4" fillId="0" borderId="0" xfId="9" applyFont="1" applyProtection="1">
      <protection hidden="1"/>
    </xf>
    <xf numFmtId="0" fontId="4" fillId="2" borderId="0" xfId="9" applyFont="1" applyFill="1" applyAlignment="1" applyProtection="1">
      <alignment vertical="top"/>
      <protection hidden="1"/>
    </xf>
    <xf numFmtId="0" fontId="33" fillId="2" borderId="0" xfId="9" applyFont="1" applyFill="1" applyAlignment="1" applyProtection="1">
      <alignment vertical="center"/>
      <protection hidden="1"/>
    </xf>
    <xf numFmtId="0" fontId="4" fillId="2" borderId="0" xfId="9" applyFont="1" applyFill="1" applyProtection="1">
      <protection hidden="1"/>
    </xf>
    <xf numFmtId="0" fontId="48" fillId="2" borderId="0" xfId="9" applyFont="1" applyFill="1" applyProtection="1">
      <protection hidden="1"/>
    </xf>
    <xf numFmtId="0" fontId="43" fillId="2" borderId="0" xfId="9" applyFont="1" applyFill="1" applyAlignment="1" applyProtection="1">
      <alignment horizontal="left"/>
      <protection hidden="1"/>
    </xf>
    <xf numFmtId="49" fontId="43" fillId="0" borderId="2" xfId="9" applyNumberFormat="1" applyFont="1" applyBorder="1" applyAlignment="1" applyProtection="1">
      <alignment horizontal="left"/>
      <protection hidden="1"/>
    </xf>
    <xf numFmtId="0" fontId="4" fillId="0" borderId="4" xfId="9" applyFont="1" applyBorder="1" applyProtection="1">
      <protection hidden="1"/>
    </xf>
    <xf numFmtId="0" fontId="43" fillId="2" borderId="0" xfId="9" applyFont="1" applyFill="1" applyProtection="1">
      <protection hidden="1"/>
    </xf>
    <xf numFmtId="1" fontId="43" fillId="0" borderId="2" xfId="9" applyNumberFormat="1" applyFont="1" applyBorder="1" applyAlignment="1" applyProtection="1">
      <alignment horizontal="left"/>
      <protection hidden="1"/>
    </xf>
    <xf numFmtId="0" fontId="33" fillId="2" borderId="0" xfId="9" applyFont="1" applyFill="1" applyProtection="1">
      <protection hidden="1"/>
    </xf>
    <xf numFmtId="0" fontId="49" fillId="2" borderId="0" xfId="9" applyFont="1" applyFill="1" applyProtection="1">
      <protection hidden="1"/>
    </xf>
    <xf numFmtId="165" fontId="4" fillId="0" borderId="1" xfId="9" applyNumberFormat="1" applyFont="1" applyBorder="1" applyProtection="1">
      <protection hidden="1"/>
    </xf>
    <xf numFmtId="165" fontId="29" fillId="0" borderId="1" xfId="9" applyNumberFormat="1" applyFont="1" applyBorder="1" applyProtection="1">
      <protection hidden="1"/>
    </xf>
    <xf numFmtId="0" fontId="50" fillId="0" borderId="0" xfId="9" applyFont="1" applyProtection="1">
      <protection hidden="1"/>
    </xf>
    <xf numFmtId="0" fontId="51" fillId="0" borderId="0" xfId="9" applyFont="1" applyProtection="1">
      <protection locked="0"/>
    </xf>
    <xf numFmtId="0" fontId="4" fillId="0" borderId="0" xfId="9" applyFont="1" applyProtection="1">
      <protection locked="0"/>
    </xf>
    <xf numFmtId="0" fontId="50" fillId="2" borderId="0" xfId="9" applyFont="1" applyFill="1" applyProtection="1">
      <protection hidden="1"/>
    </xf>
    <xf numFmtId="0" fontId="4" fillId="0" borderId="1" xfId="9" applyFont="1" applyBorder="1" applyAlignment="1" applyProtection="1">
      <alignment horizontal="right"/>
      <protection locked="0"/>
    </xf>
    <xf numFmtId="9" fontId="4" fillId="0" borderId="1" xfId="9" applyNumberFormat="1" applyFont="1" applyBorder="1" applyAlignment="1" applyProtection="1">
      <alignment horizontal="center"/>
      <protection hidden="1"/>
    </xf>
    <xf numFmtId="0" fontId="4" fillId="0" borderId="0" xfId="9" applyFont="1" applyAlignment="1" applyProtection="1">
      <alignment horizontal="right"/>
      <protection locked="0"/>
    </xf>
    <xf numFmtId="9" fontId="4" fillId="0" borderId="0" xfId="9" applyNumberFormat="1" applyFont="1" applyAlignment="1" applyProtection="1">
      <alignment horizontal="center"/>
      <protection locked="0"/>
    </xf>
    <xf numFmtId="0" fontId="35" fillId="2" borderId="0" xfId="9" applyFont="1" applyFill="1" applyProtection="1">
      <protection hidden="1"/>
    </xf>
    <xf numFmtId="0" fontId="29" fillId="2" borderId="0" xfId="9" applyFont="1" applyFill="1" applyAlignment="1" applyProtection="1">
      <alignment horizontal="right"/>
      <protection hidden="1"/>
    </xf>
    <xf numFmtId="165" fontId="29" fillId="0" borderId="0" xfId="9" applyNumberFormat="1" applyFont="1" applyProtection="1">
      <protection hidden="1"/>
    </xf>
    <xf numFmtId="9" fontId="4" fillId="0" borderId="1" xfId="9" applyNumberFormat="1" applyFont="1" applyBorder="1" applyAlignment="1" applyProtection="1">
      <alignment horizontal="center"/>
      <protection locked="0"/>
    </xf>
    <xf numFmtId="167" fontId="4" fillId="3" borderId="1" xfId="9" applyNumberFormat="1" applyFont="1" applyFill="1" applyBorder="1" applyAlignment="1" applyProtection="1">
      <alignment horizontal="right"/>
      <protection hidden="1"/>
    </xf>
    <xf numFmtId="167" fontId="4" fillId="3" borderId="1" xfId="9" applyNumberFormat="1" applyFont="1" applyFill="1" applyBorder="1" applyAlignment="1" applyProtection="1">
      <alignment horizontal="right"/>
      <protection locked="0"/>
    </xf>
    <xf numFmtId="168" fontId="4" fillId="3" borderId="1" xfId="9" applyNumberFormat="1" applyFont="1" applyFill="1" applyBorder="1" applyProtection="1">
      <protection hidden="1"/>
    </xf>
    <xf numFmtId="10" fontId="4" fillId="2" borderId="0" xfId="9" applyNumberFormat="1" applyFont="1" applyFill="1" applyProtection="1">
      <protection hidden="1"/>
    </xf>
    <xf numFmtId="0" fontId="4" fillId="5" borderId="0" xfId="9" applyFont="1" applyFill="1" applyProtection="1">
      <protection hidden="1"/>
    </xf>
    <xf numFmtId="0" fontId="4" fillId="5" borderId="0" xfId="0" applyFont="1" applyFill="1"/>
    <xf numFmtId="0" fontId="26" fillId="5" borderId="0" xfId="0" applyFont="1" applyFill="1"/>
    <xf numFmtId="0" fontId="4" fillId="5" borderId="0" xfId="0" applyFont="1" applyFill="1" applyAlignment="1">
      <alignment horizontal="right"/>
    </xf>
    <xf numFmtId="4" fontId="22" fillId="7" borderId="1" xfId="0" applyNumberFormat="1" applyFont="1" applyFill="1" applyBorder="1" applyAlignment="1" applyProtection="1">
      <alignment horizontal="center" vertical="center"/>
      <protection hidden="1"/>
    </xf>
    <xf numFmtId="49" fontId="26" fillId="4" borderId="1" xfId="0" applyNumberFormat="1" applyFont="1" applyFill="1" applyBorder="1"/>
    <xf numFmtId="4" fontId="26" fillId="4" borderId="1" xfId="0" applyNumberFormat="1" applyFont="1" applyFill="1" applyBorder="1"/>
    <xf numFmtId="4" fontId="26" fillId="0" borderId="1" xfId="0" applyNumberFormat="1" applyFont="1" applyBorder="1"/>
    <xf numFmtId="0" fontId="26" fillId="4" borderId="1" xfId="0" applyFont="1" applyFill="1" applyBorder="1"/>
    <xf numFmtId="49" fontId="32" fillId="4" borderId="1" xfId="0" applyNumberFormat="1" applyFont="1" applyFill="1" applyBorder="1" applyAlignment="1">
      <alignment horizontal="left"/>
    </xf>
    <xf numFmtId="0" fontId="29" fillId="0" borderId="23" xfId="0" applyFont="1" applyBorder="1" applyAlignment="1" applyProtection="1">
      <alignment vertical="center"/>
      <protection hidden="1"/>
    </xf>
    <xf numFmtId="10" fontId="29" fillId="0" borderId="21" xfId="0" applyNumberFormat="1" applyFont="1" applyBorder="1" applyAlignment="1" applyProtection="1">
      <alignment vertical="center"/>
      <protection hidden="1"/>
    </xf>
    <xf numFmtId="170" fontId="29" fillId="9" borderId="22" xfId="0" applyNumberFormat="1" applyFont="1" applyFill="1" applyBorder="1" applyAlignment="1" applyProtection="1">
      <alignment vertical="center"/>
      <protection locked="0" hidden="1"/>
    </xf>
    <xf numFmtId="0" fontId="4" fillId="0" borderId="13"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18" xfId="0" applyFont="1" applyBorder="1" applyAlignment="1" applyProtection="1">
      <alignment vertical="center"/>
      <protection hidden="1"/>
    </xf>
    <xf numFmtId="0" fontId="29" fillId="2" borderId="26" xfId="0" applyFont="1" applyFill="1" applyBorder="1" applyAlignment="1" applyProtection="1">
      <alignment vertical="center"/>
      <protection hidden="1"/>
    </xf>
    <xf numFmtId="0" fontId="4" fillId="2" borderId="14" xfId="0" applyFont="1" applyFill="1" applyBorder="1" applyAlignment="1" applyProtection="1">
      <alignment vertical="center" wrapText="1"/>
      <protection hidden="1"/>
    </xf>
    <xf numFmtId="0" fontId="4" fillId="2" borderId="27" xfId="0" applyFont="1" applyFill="1" applyBorder="1" applyAlignment="1" applyProtection="1">
      <alignment vertical="center" wrapText="1"/>
      <protection hidden="1"/>
    </xf>
    <xf numFmtId="0" fontId="4" fillId="2" borderId="15" xfId="0" applyFont="1" applyFill="1" applyBorder="1" applyAlignment="1" applyProtection="1">
      <alignment vertical="center"/>
      <protection hidden="1"/>
    </xf>
    <xf numFmtId="0" fontId="29" fillId="2" borderId="28" xfId="0" applyFont="1" applyFill="1" applyBorder="1" applyAlignment="1" applyProtection="1">
      <alignment vertical="center"/>
      <protection hidden="1"/>
    </xf>
    <xf numFmtId="0" fontId="4" fillId="2" borderId="1" xfId="0" applyFont="1" applyFill="1" applyBorder="1" applyAlignment="1" applyProtection="1">
      <alignment vertical="center" wrapText="1"/>
      <protection hidden="1"/>
    </xf>
    <xf numFmtId="0" fontId="4" fillId="2" borderId="4" xfId="0" applyFont="1" applyFill="1" applyBorder="1" applyAlignment="1" applyProtection="1">
      <alignment vertical="center" wrapText="1"/>
      <protection hidden="1"/>
    </xf>
    <xf numFmtId="0" fontId="4" fillId="2" borderId="17" xfId="0" applyFont="1" applyFill="1" applyBorder="1" applyAlignment="1" applyProtection="1">
      <alignment vertical="center"/>
      <protection hidden="1"/>
    </xf>
    <xf numFmtId="0" fontId="4" fillId="2" borderId="16" xfId="0" applyFont="1" applyFill="1" applyBorder="1" applyAlignment="1" applyProtection="1">
      <alignment vertical="center"/>
      <protection hidden="1"/>
    </xf>
    <xf numFmtId="170" fontId="4" fillId="2" borderId="1" xfId="7" applyNumberFormat="1" applyFont="1" applyFill="1" applyBorder="1" applyAlignment="1" applyProtection="1">
      <alignment vertical="center"/>
      <protection hidden="1"/>
    </xf>
    <xf numFmtId="170" fontId="4" fillId="2" borderId="1" xfId="0" applyNumberFormat="1" applyFont="1" applyFill="1" applyBorder="1" applyAlignment="1" applyProtection="1">
      <alignment vertical="center"/>
      <protection hidden="1"/>
    </xf>
    <xf numFmtId="170" fontId="4" fillId="2" borderId="29" xfId="0" applyNumberFormat="1" applyFont="1" applyFill="1" applyBorder="1" applyAlignment="1" applyProtection="1">
      <alignment vertical="center"/>
      <protection hidden="1"/>
    </xf>
    <xf numFmtId="170" fontId="4" fillId="7" borderId="1" xfId="7" quotePrefix="1" applyNumberFormat="1" applyFont="1" applyFill="1" applyBorder="1" applyAlignment="1" applyProtection="1">
      <alignment horizontal="center" vertical="center"/>
      <protection hidden="1"/>
    </xf>
    <xf numFmtId="170" fontId="4" fillId="7" borderId="29" xfId="7" quotePrefix="1" applyNumberFormat="1" applyFont="1" applyFill="1" applyBorder="1" applyAlignment="1" applyProtection="1">
      <alignment horizontal="center" vertical="center"/>
      <protection hidden="1"/>
    </xf>
    <xf numFmtId="0" fontId="4" fillId="2" borderId="3" xfId="0" applyFont="1" applyFill="1" applyBorder="1" applyAlignment="1" applyProtection="1">
      <alignment vertical="center"/>
      <protection hidden="1"/>
    </xf>
    <xf numFmtId="0" fontId="4" fillId="2" borderId="30" xfId="0" applyFont="1" applyFill="1" applyBorder="1" applyAlignment="1" applyProtection="1">
      <alignment vertical="center"/>
      <protection hidden="1"/>
    </xf>
    <xf numFmtId="170" fontId="4" fillId="2" borderId="9" xfId="7" applyNumberFormat="1" applyFont="1" applyFill="1" applyBorder="1" applyAlignment="1" applyProtection="1">
      <alignment vertical="center"/>
      <protection hidden="1"/>
    </xf>
    <xf numFmtId="170" fontId="4" fillId="2" borderId="9" xfId="0" applyNumberFormat="1" applyFont="1" applyFill="1" applyBorder="1" applyAlignment="1" applyProtection="1">
      <alignment vertical="center"/>
      <protection hidden="1"/>
    </xf>
    <xf numFmtId="170" fontId="4" fillId="2" borderId="31" xfId="0" applyNumberFormat="1" applyFont="1" applyFill="1" applyBorder="1" applyAlignment="1" applyProtection="1">
      <alignment vertical="center"/>
      <protection hidden="1"/>
    </xf>
    <xf numFmtId="0" fontId="29" fillId="7" borderId="23" xfId="0" applyFont="1" applyFill="1" applyBorder="1" applyAlignment="1" applyProtection="1">
      <alignment vertical="center" wrapText="1"/>
      <protection hidden="1"/>
    </xf>
    <xf numFmtId="10" fontId="29" fillId="7" borderId="21" xfId="7" applyNumberFormat="1" applyFont="1" applyFill="1" applyBorder="1" applyAlignment="1" applyProtection="1">
      <alignment vertical="center"/>
      <protection hidden="1"/>
    </xf>
    <xf numFmtId="165" fontId="29" fillId="7" borderId="22" xfId="7" applyNumberFormat="1" applyFont="1" applyFill="1" applyBorder="1" applyAlignment="1" applyProtection="1">
      <alignment vertical="center"/>
      <protection hidden="1"/>
    </xf>
    <xf numFmtId="165" fontId="29" fillId="7" borderId="22" xfId="0" applyNumberFormat="1" applyFont="1" applyFill="1" applyBorder="1" applyAlignment="1" applyProtection="1">
      <alignment vertical="center"/>
      <protection hidden="1"/>
    </xf>
    <xf numFmtId="0" fontId="35" fillId="2" borderId="16" xfId="0" applyFont="1" applyFill="1" applyBorder="1" applyAlignment="1" applyProtection="1">
      <alignment vertical="center"/>
      <protection hidden="1"/>
    </xf>
    <xf numFmtId="165" fontId="4" fillId="4" borderId="1" xfId="7" applyNumberFormat="1" applyFont="1" applyFill="1" applyBorder="1" applyAlignment="1" applyProtection="1">
      <alignment vertical="center"/>
      <protection hidden="1"/>
    </xf>
    <xf numFmtId="165" fontId="4" fillId="4" borderId="29" xfId="7" applyNumberFormat="1" applyFont="1" applyFill="1" applyBorder="1" applyAlignment="1" applyProtection="1">
      <alignment vertical="center"/>
      <protection hidden="1"/>
    </xf>
    <xf numFmtId="165" fontId="4" fillId="4" borderId="9" xfId="7" applyNumberFormat="1" applyFont="1" applyFill="1" applyBorder="1" applyAlignment="1" applyProtection="1">
      <alignment vertical="center"/>
      <protection hidden="1"/>
    </xf>
    <xf numFmtId="165" fontId="4" fillId="4" borderId="31" xfId="7" applyNumberFormat="1" applyFont="1" applyFill="1" applyBorder="1" applyAlignment="1" applyProtection="1">
      <alignment vertical="center"/>
      <protection hidden="1"/>
    </xf>
    <xf numFmtId="0" fontId="29" fillId="7" borderId="37" xfId="0" applyFont="1" applyFill="1" applyBorder="1" applyAlignment="1" applyProtection="1">
      <alignment vertical="center" wrapText="1"/>
      <protection hidden="1"/>
    </xf>
    <xf numFmtId="10" fontId="29" fillId="7" borderId="13" xfId="0" applyNumberFormat="1" applyFont="1" applyFill="1" applyBorder="1" applyAlignment="1" applyProtection="1">
      <alignment vertical="center"/>
      <protection hidden="1"/>
    </xf>
    <xf numFmtId="165" fontId="29" fillId="7" borderId="35" xfId="7" applyNumberFormat="1" applyFont="1" applyFill="1" applyBorder="1" applyAlignment="1" applyProtection="1">
      <alignment vertical="center"/>
      <protection hidden="1"/>
    </xf>
    <xf numFmtId="10" fontId="29" fillId="7" borderId="13" xfId="7" applyNumberFormat="1" applyFont="1" applyFill="1" applyBorder="1" applyAlignment="1" applyProtection="1">
      <alignment vertical="center"/>
      <protection hidden="1"/>
    </xf>
    <xf numFmtId="165" fontId="29" fillId="7" borderId="35" xfId="0" applyNumberFormat="1" applyFont="1" applyFill="1" applyBorder="1" applyAlignment="1" applyProtection="1">
      <alignment vertical="center"/>
      <protection hidden="1"/>
    </xf>
    <xf numFmtId="0" fontId="29" fillId="7" borderId="36" xfId="0" applyFont="1" applyFill="1" applyBorder="1" applyAlignment="1" applyProtection="1">
      <alignment vertical="center" wrapText="1"/>
      <protection hidden="1"/>
    </xf>
    <xf numFmtId="10" fontId="29" fillId="7" borderId="18" xfId="0" applyNumberFormat="1" applyFont="1" applyFill="1" applyBorder="1" applyAlignment="1" applyProtection="1">
      <alignment vertical="center"/>
      <protection hidden="1"/>
    </xf>
    <xf numFmtId="165" fontId="29" fillId="7" borderId="20" xfId="7" applyNumberFormat="1" applyFont="1" applyFill="1" applyBorder="1" applyAlignment="1" applyProtection="1">
      <alignment vertical="center"/>
      <protection hidden="1"/>
    </xf>
    <xf numFmtId="10" fontId="29" fillId="7" borderId="18" xfId="7" applyNumberFormat="1" applyFont="1" applyFill="1" applyBorder="1" applyAlignment="1" applyProtection="1">
      <alignment vertical="center"/>
      <protection hidden="1"/>
    </xf>
    <xf numFmtId="165" fontId="29" fillId="7" borderId="20" xfId="0" applyNumberFormat="1" applyFont="1" applyFill="1" applyBorder="1" applyAlignment="1" applyProtection="1">
      <alignment vertical="center"/>
      <protection hidden="1"/>
    </xf>
    <xf numFmtId="0" fontId="4" fillId="2" borderId="18" xfId="0" applyFont="1" applyFill="1" applyBorder="1" applyAlignment="1" applyProtection="1">
      <alignment vertical="center"/>
      <protection hidden="1"/>
    </xf>
    <xf numFmtId="165" fontId="4" fillId="4" borderId="19" xfId="7" applyNumberFormat="1" applyFont="1" applyFill="1" applyBorder="1" applyAlignment="1" applyProtection="1">
      <alignment vertical="center"/>
      <protection hidden="1"/>
    </xf>
    <xf numFmtId="10" fontId="29" fillId="7" borderId="33" xfId="0" applyNumberFormat="1" applyFont="1" applyFill="1" applyBorder="1" applyAlignment="1" applyProtection="1">
      <alignment vertical="center"/>
      <protection hidden="1"/>
    </xf>
    <xf numFmtId="165" fontId="29" fillId="7" borderId="34" xfId="7" applyNumberFormat="1" applyFont="1" applyFill="1" applyBorder="1" applyAlignment="1" applyProtection="1">
      <alignment vertical="center"/>
      <protection hidden="1"/>
    </xf>
    <xf numFmtId="10" fontId="29" fillId="7" borderId="33" xfId="7" applyNumberFormat="1" applyFont="1" applyFill="1" applyBorder="1" applyAlignment="1" applyProtection="1">
      <alignment vertical="center"/>
      <protection hidden="1"/>
    </xf>
    <xf numFmtId="165" fontId="29" fillId="7" borderId="34" xfId="0" applyNumberFormat="1" applyFont="1" applyFill="1" applyBorder="1" applyAlignment="1" applyProtection="1">
      <alignment vertical="center"/>
      <protection hidden="1"/>
    </xf>
    <xf numFmtId="165" fontId="4" fillId="2" borderId="1" xfId="7" applyNumberFormat="1" applyFont="1" applyFill="1" applyBorder="1" applyAlignment="1" applyProtection="1">
      <alignment vertical="center"/>
      <protection hidden="1"/>
    </xf>
    <xf numFmtId="170" fontId="4" fillId="0" borderId="1" xfId="0" applyNumberFormat="1" applyFont="1" applyBorder="1" applyAlignment="1" applyProtection="1">
      <alignment vertical="center"/>
      <protection hidden="1"/>
    </xf>
    <xf numFmtId="170" fontId="4" fillId="0" borderId="29" xfId="0" applyNumberFormat="1" applyFont="1" applyBorder="1" applyAlignment="1" applyProtection="1">
      <alignment vertical="center"/>
      <protection hidden="1"/>
    </xf>
    <xf numFmtId="0" fontId="29" fillId="7" borderId="12" xfId="0" applyFont="1" applyFill="1" applyBorder="1" applyAlignment="1" applyProtection="1">
      <alignment vertical="center"/>
      <protection hidden="1"/>
    </xf>
    <xf numFmtId="10" fontId="29" fillId="7" borderId="12" xfId="7" applyNumberFormat="1" applyFont="1" applyFill="1" applyBorder="1" applyAlignment="1" applyProtection="1">
      <alignment vertical="center"/>
      <protection hidden="1"/>
    </xf>
    <xf numFmtId="165" fontId="29" fillId="7" borderId="12" xfId="7" applyNumberFormat="1" applyFont="1" applyFill="1" applyBorder="1" applyAlignment="1" applyProtection="1">
      <alignment vertical="center"/>
      <protection hidden="1"/>
    </xf>
    <xf numFmtId="10" fontId="29" fillId="0" borderId="0" xfId="7" applyNumberFormat="1" applyFont="1" applyBorder="1" applyAlignment="1" applyProtection="1">
      <alignment vertical="center"/>
      <protection hidden="1"/>
    </xf>
    <xf numFmtId="165" fontId="29" fillId="0" borderId="0" xfId="7" applyNumberFormat="1" applyFont="1" applyBorder="1" applyAlignment="1" applyProtection="1">
      <alignment vertical="center"/>
      <protection hidden="1"/>
    </xf>
    <xf numFmtId="0" fontId="2" fillId="4" borderId="37" xfId="0" applyFont="1" applyFill="1" applyBorder="1" applyAlignment="1" applyProtection="1">
      <alignment vertical="center"/>
      <protection hidden="1"/>
    </xf>
    <xf numFmtId="0" fontId="2" fillId="4" borderId="36" xfId="0" applyFont="1" applyFill="1" applyBorder="1" applyAlignment="1" applyProtection="1">
      <alignment vertical="center"/>
      <protection hidden="1"/>
    </xf>
    <xf numFmtId="0" fontId="29" fillId="0" borderId="1" xfId="0" applyFont="1" applyBorder="1" applyAlignment="1" applyProtection="1">
      <alignment vertical="center"/>
      <protection hidden="1"/>
    </xf>
    <xf numFmtId="0" fontId="29" fillId="0" borderId="42" xfId="0" applyFont="1" applyBorder="1" applyAlignment="1" applyProtection="1">
      <alignment vertical="center"/>
      <protection hidden="1"/>
    </xf>
    <xf numFmtId="165" fontId="29" fillId="0" borderId="41" xfId="7" applyNumberFormat="1" applyFont="1" applyBorder="1" applyAlignment="1" applyProtection="1">
      <alignment vertical="center"/>
      <protection hidden="1"/>
    </xf>
    <xf numFmtId="0" fontId="4" fillId="2" borderId="42" xfId="0" applyFont="1" applyFill="1" applyBorder="1" applyAlignment="1" applyProtection="1">
      <alignment vertical="center"/>
      <protection hidden="1"/>
    </xf>
    <xf numFmtId="0" fontId="4" fillId="2" borderId="0" xfId="0" applyFont="1" applyFill="1" applyBorder="1" applyAlignment="1" applyProtection="1">
      <alignment vertical="center"/>
      <protection hidden="1"/>
    </xf>
    <xf numFmtId="0" fontId="4" fillId="2" borderId="41" xfId="0" applyFont="1" applyFill="1" applyBorder="1" applyAlignment="1" applyProtection="1">
      <alignment vertical="center"/>
      <protection hidden="1"/>
    </xf>
    <xf numFmtId="0" fontId="29" fillId="0" borderId="16" xfId="0" applyFont="1" applyBorder="1" applyAlignment="1" applyProtection="1">
      <alignment vertical="center"/>
      <protection hidden="1"/>
    </xf>
    <xf numFmtId="0" fontId="29" fillId="0" borderId="29" xfId="0" applyFont="1" applyBorder="1" applyAlignment="1" applyProtection="1">
      <alignment vertical="center"/>
      <protection hidden="1"/>
    </xf>
    <xf numFmtId="165" fontId="29" fillId="0" borderId="19" xfId="7" applyNumberFormat="1" applyFont="1" applyBorder="1" applyAlignment="1" applyProtection="1">
      <alignment vertical="center"/>
      <protection hidden="1"/>
    </xf>
    <xf numFmtId="165" fontId="29" fillId="0" borderId="20" xfId="7" applyNumberFormat="1" applyFont="1" applyBorder="1" applyAlignment="1" applyProtection="1">
      <alignment vertical="center"/>
      <protection hidden="1"/>
    </xf>
    <xf numFmtId="0" fontId="34" fillId="4" borderId="27" xfId="0" applyFont="1" applyFill="1" applyBorder="1" applyAlignment="1" applyProtection="1">
      <alignment vertical="center"/>
      <protection hidden="1"/>
    </xf>
    <xf numFmtId="0" fontId="34" fillId="4" borderId="4" xfId="0" applyFont="1" applyFill="1" applyBorder="1" applyAlignment="1" applyProtection="1">
      <alignment vertical="center"/>
      <protection hidden="1"/>
    </xf>
    <xf numFmtId="10" fontId="4" fillId="7" borderId="1" xfId="0" quotePrefix="1" applyNumberFormat="1" applyFont="1" applyFill="1" applyBorder="1" applyAlignment="1" applyProtection="1">
      <alignment horizontal="center" vertical="center"/>
      <protection hidden="1"/>
    </xf>
    <xf numFmtId="0" fontId="35" fillId="5" borderId="0" xfId="0" applyFont="1" applyFill="1" applyAlignment="1" applyProtection="1">
      <alignment vertical="center"/>
      <protection hidden="1"/>
    </xf>
    <xf numFmtId="0" fontId="34" fillId="5" borderId="0" xfId="0" applyFont="1" applyFill="1" applyAlignment="1" applyProtection="1">
      <alignment vertical="center"/>
      <protection hidden="1"/>
    </xf>
    <xf numFmtId="10" fontId="4" fillId="9" borderId="1" xfId="0" applyNumberFormat="1" applyFont="1" applyFill="1" applyBorder="1" applyAlignment="1" applyProtection="1">
      <alignment vertical="center"/>
      <protection locked="0" hidden="1"/>
    </xf>
    <xf numFmtId="10" fontId="4" fillId="9" borderId="1" xfId="7" applyNumberFormat="1" applyFont="1" applyFill="1" applyBorder="1" applyAlignment="1" applyProtection="1">
      <alignment vertical="center"/>
      <protection locked="0" hidden="1"/>
    </xf>
    <xf numFmtId="10" fontId="4" fillId="9" borderId="9" xfId="0" applyNumberFormat="1" applyFont="1" applyFill="1" applyBorder="1" applyAlignment="1" applyProtection="1">
      <alignment vertical="center"/>
      <protection locked="0" hidden="1"/>
    </xf>
    <xf numFmtId="10" fontId="4" fillId="9" borderId="19" xfId="0" applyNumberFormat="1" applyFont="1" applyFill="1" applyBorder="1" applyAlignment="1" applyProtection="1">
      <alignment vertical="center"/>
      <protection locked="0" hidden="1"/>
    </xf>
    <xf numFmtId="44" fontId="31" fillId="9" borderId="12" xfId="0" applyNumberFormat="1" applyFont="1" applyFill="1" applyBorder="1" applyAlignment="1" applyProtection="1">
      <alignment vertical="center"/>
      <protection locked="0" hidden="1"/>
    </xf>
    <xf numFmtId="2" fontId="22" fillId="7" borderId="1" xfId="0" applyNumberFormat="1" applyFont="1" applyFill="1" applyBorder="1" applyAlignment="1" applyProtection="1">
      <alignment horizontal="center" vertical="center" wrapText="1"/>
      <protection locked="0" hidden="1"/>
    </xf>
    <xf numFmtId="7" fontId="4" fillId="2" borderId="1" xfId="0" applyNumberFormat="1" applyFont="1" applyFill="1" applyBorder="1" applyAlignment="1" applyProtection="1">
      <alignment vertical="center"/>
      <protection hidden="1"/>
    </xf>
    <xf numFmtId="2" fontId="4" fillId="9" borderId="14" xfId="0" applyNumberFormat="1" applyFont="1" applyFill="1" applyBorder="1" applyAlignment="1" applyProtection="1">
      <alignment vertical="center"/>
      <protection locked="0" hidden="1"/>
    </xf>
    <xf numFmtId="2" fontId="26" fillId="9" borderId="1" xfId="0" applyNumberFormat="1" applyFont="1" applyFill="1" applyBorder="1" applyAlignment="1" applyProtection="1">
      <alignment vertical="center"/>
      <protection locked="0" hidden="1"/>
    </xf>
    <xf numFmtId="2" fontId="26" fillId="9" borderId="19" xfId="0" applyNumberFormat="1" applyFont="1" applyFill="1" applyBorder="1" applyAlignment="1" applyProtection="1">
      <alignment vertical="center"/>
      <protection locked="0" hidden="1"/>
    </xf>
    <xf numFmtId="171" fontId="4" fillId="4" borderId="14" xfId="0" applyNumberFormat="1" applyFont="1" applyFill="1" applyBorder="1" applyAlignment="1" applyProtection="1">
      <alignment vertical="center"/>
      <protection hidden="1"/>
    </xf>
    <xf numFmtId="171" fontId="4" fillId="4" borderId="1" xfId="0" applyNumberFormat="1" applyFont="1" applyFill="1" applyBorder="1" applyAlignment="1" applyProtection="1">
      <alignment vertical="center"/>
      <protection hidden="1"/>
    </xf>
    <xf numFmtId="171" fontId="4" fillId="4" borderId="19" xfId="0" applyNumberFormat="1" applyFont="1" applyFill="1" applyBorder="1" applyAlignment="1" applyProtection="1">
      <alignment vertical="center"/>
      <protection hidden="1"/>
    </xf>
    <xf numFmtId="2" fontId="4" fillId="4" borderId="14" xfId="0" applyNumberFormat="1" applyFont="1" applyFill="1" applyBorder="1" applyAlignment="1" applyProtection="1">
      <alignment vertical="center"/>
      <protection hidden="1"/>
    </xf>
    <xf numFmtId="2" fontId="4" fillId="4" borderId="1" xfId="0" applyNumberFormat="1" applyFont="1" applyFill="1" applyBorder="1" applyAlignment="1" applyProtection="1">
      <alignment vertical="center"/>
      <protection hidden="1"/>
    </xf>
    <xf numFmtId="2" fontId="4" fillId="4" borderId="19" xfId="0" applyNumberFormat="1" applyFont="1" applyFill="1" applyBorder="1" applyAlignment="1" applyProtection="1">
      <alignment vertical="center"/>
      <protection hidden="1"/>
    </xf>
    <xf numFmtId="2" fontId="4" fillId="4" borderId="35" xfId="0" applyNumberFormat="1" applyFont="1" applyFill="1" applyBorder="1" applyAlignment="1" applyProtection="1">
      <alignment vertical="center"/>
      <protection hidden="1"/>
    </xf>
    <xf numFmtId="2" fontId="4" fillId="4" borderId="29" xfId="0" applyNumberFormat="1" applyFont="1" applyFill="1" applyBorder="1" applyAlignment="1" applyProtection="1">
      <alignment vertical="center"/>
      <protection hidden="1"/>
    </xf>
    <xf numFmtId="2" fontId="4" fillId="4" borderId="20" xfId="0" applyNumberFormat="1" applyFont="1" applyFill="1" applyBorder="1" applyAlignment="1" applyProtection="1">
      <alignment vertical="center"/>
      <protection hidden="1"/>
    </xf>
    <xf numFmtId="165" fontId="4" fillId="11" borderId="1" xfId="7" applyNumberFormat="1" applyFont="1" applyFill="1" applyBorder="1" applyAlignment="1" applyProtection="1">
      <alignment vertical="center"/>
      <protection hidden="1"/>
    </xf>
    <xf numFmtId="165" fontId="29" fillId="12" borderId="1" xfId="7" applyNumberFormat="1" applyFont="1" applyFill="1" applyBorder="1" applyAlignment="1" applyProtection="1">
      <alignment vertical="center"/>
      <protection hidden="1"/>
    </xf>
    <xf numFmtId="0" fontId="29" fillId="9" borderId="0" xfId="7" applyFont="1" applyFill="1" applyAlignment="1" applyProtection="1">
      <alignment vertical="center"/>
      <protection hidden="1"/>
    </xf>
    <xf numFmtId="0" fontId="37" fillId="0" borderId="38" xfId="7" applyFont="1" applyBorder="1" applyAlignment="1" applyProtection="1">
      <alignment vertical="top" wrapText="1"/>
      <protection hidden="1"/>
    </xf>
    <xf numFmtId="0" fontId="4" fillId="0" borderId="40" xfId="7" applyFont="1" applyBorder="1" applyProtection="1">
      <protection hidden="1"/>
    </xf>
    <xf numFmtId="0" fontId="43" fillId="0" borderId="42" xfId="7" applyFont="1" applyBorder="1" applyAlignment="1" applyProtection="1">
      <alignment vertical="top" wrapText="1"/>
      <protection hidden="1"/>
    </xf>
    <xf numFmtId="0" fontId="43" fillId="8" borderId="41" xfId="7" applyFont="1" applyFill="1" applyBorder="1" applyProtection="1">
      <protection hidden="1"/>
    </xf>
    <xf numFmtId="0" fontId="43" fillId="8" borderId="41" xfId="7" applyFont="1" applyFill="1" applyBorder="1" applyAlignment="1" applyProtection="1">
      <alignment vertical="center" wrapText="1"/>
      <protection hidden="1"/>
    </xf>
    <xf numFmtId="0" fontId="43" fillId="0" borderId="33" xfId="7" applyFont="1" applyBorder="1" applyProtection="1">
      <protection hidden="1"/>
    </xf>
    <xf numFmtId="49" fontId="43" fillId="8" borderId="34" xfId="7" applyNumberFormat="1" applyFont="1" applyFill="1" applyBorder="1" applyAlignment="1" applyProtection="1">
      <alignment horizontal="left"/>
      <protection hidden="1"/>
    </xf>
    <xf numFmtId="0" fontId="18" fillId="2" borderId="40" xfId="3" applyFont="1" applyFill="1" applyBorder="1" applyAlignment="1" applyProtection="1">
      <alignment horizontal="right" vertical="center"/>
      <protection hidden="1"/>
    </xf>
    <xf numFmtId="0" fontId="4" fillId="0" borderId="42" xfId="7" applyFont="1" applyBorder="1" applyAlignment="1" applyProtection="1">
      <alignment vertical="top" wrapText="1"/>
      <protection hidden="1"/>
    </xf>
    <xf numFmtId="0" fontId="4" fillId="0" borderId="42" xfId="7" applyFont="1" applyBorder="1" applyProtection="1">
      <protection hidden="1"/>
    </xf>
    <xf numFmtId="0" fontId="43" fillId="0" borderId="41" xfId="7" applyFont="1" applyBorder="1" applyProtection="1">
      <protection hidden="1"/>
    </xf>
    <xf numFmtId="49" fontId="34" fillId="4" borderId="41" xfId="7" applyNumberFormat="1" applyFont="1" applyFill="1" applyBorder="1" applyAlignment="1" applyProtection="1">
      <alignment horizontal="left"/>
    </xf>
    <xf numFmtId="0" fontId="4" fillId="0" borderId="33" xfId="7" applyFont="1" applyBorder="1" applyProtection="1">
      <protection hidden="1"/>
    </xf>
    <xf numFmtId="0" fontId="43" fillId="0" borderId="40" xfId="7" applyFont="1" applyBorder="1" applyProtection="1">
      <protection hidden="1"/>
    </xf>
    <xf numFmtId="0" fontId="4" fillId="0" borderId="41" xfId="7" applyFont="1" applyBorder="1" applyProtection="1">
      <protection hidden="1"/>
    </xf>
    <xf numFmtId="0" fontId="21" fillId="0" borderId="34" xfId="3" applyFont="1" applyBorder="1" applyProtection="1">
      <protection hidden="1"/>
    </xf>
    <xf numFmtId="0" fontId="43" fillId="9" borderId="29" xfId="7" applyFont="1" applyFill="1" applyBorder="1" applyProtection="1">
      <protection locked="0"/>
    </xf>
    <xf numFmtId="49" fontId="34" fillId="9" borderId="29" xfId="7" applyNumberFormat="1" applyFont="1" applyFill="1" applyBorder="1" applyAlignment="1" applyProtection="1">
      <alignment horizontal="left"/>
      <protection locked="0"/>
    </xf>
    <xf numFmtId="49" fontId="34" fillId="9" borderId="29" xfId="7" quotePrefix="1" applyNumberFormat="1" applyFont="1" applyFill="1" applyBorder="1" applyAlignment="1" applyProtection="1">
      <alignment horizontal="left"/>
      <protection locked="0"/>
    </xf>
    <xf numFmtId="0" fontId="23" fillId="9" borderId="20" xfId="3" applyFont="1" applyFill="1" applyBorder="1" applyProtection="1">
      <protection locked="0"/>
    </xf>
    <xf numFmtId="0" fontId="43" fillId="2" borderId="0" xfId="9" applyFont="1" applyFill="1" applyBorder="1" applyProtection="1">
      <protection hidden="1"/>
    </xf>
    <xf numFmtId="1" fontId="43" fillId="0" borderId="0" xfId="9" applyNumberFormat="1" applyFont="1" applyBorder="1" applyAlignment="1" applyProtection="1">
      <alignment horizontal="left"/>
      <protection hidden="1"/>
    </xf>
    <xf numFmtId="0" fontId="4" fillId="0" borderId="0" xfId="9" applyFont="1" applyBorder="1" applyProtection="1">
      <protection hidden="1"/>
    </xf>
    <xf numFmtId="0" fontId="4" fillId="0" borderId="0" xfId="7" applyFont="1" applyAlignment="1" applyProtection="1">
      <alignment horizontal="left" vertical="top" wrapText="1"/>
      <protection hidden="1"/>
    </xf>
    <xf numFmtId="0" fontId="35" fillId="4" borderId="0" xfId="3" applyFont="1" applyFill="1" applyAlignment="1" applyProtection="1">
      <alignment horizontal="left" vertical="center" wrapText="1"/>
      <protection hidden="1"/>
    </xf>
    <xf numFmtId="0" fontId="4" fillId="7" borderId="42" xfId="0" applyFont="1" applyFill="1" applyBorder="1" applyAlignment="1" applyProtection="1">
      <alignment vertical="center"/>
      <protection hidden="1"/>
    </xf>
    <xf numFmtId="0" fontId="34" fillId="7" borderId="0" xfId="0" applyFont="1" applyFill="1" applyBorder="1" applyAlignment="1" applyProtection="1">
      <alignment vertical="center"/>
      <protection hidden="1"/>
    </xf>
    <xf numFmtId="0" fontId="34" fillId="7" borderId="41" xfId="0" applyFont="1" applyFill="1" applyBorder="1" applyAlignment="1" applyProtection="1">
      <alignment vertical="center"/>
      <protection hidden="1"/>
    </xf>
    <xf numFmtId="0" fontId="4" fillId="0" borderId="2" xfId="7" applyFont="1" applyBorder="1" applyAlignment="1" applyProtection="1">
      <alignment horizontal="left"/>
      <protection hidden="1"/>
    </xf>
    <xf numFmtId="0" fontId="4" fillId="0" borderId="3" xfId="7" applyFont="1" applyBorder="1" applyAlignment="1" applyProtection="1">
      <alignment horizontal="left"/>
      <protection hidden="1"/>
    </xf>
    <xf numFmtId="0" fontId="4" fillId="0" borderId="4" xfId="7" applyFont="1" applyBorder="1" applyAlignment="1" applyProtection="1">
      <alignment horizontal="left"/>
      <protection hidden="1"/>
    </xf>
    <xf numFmtId="0" fontId="4" fillId="0" borderId="2" xfId="0" applyFont="1" applyBorder="1" applyProtection="1">
      <protection hidden="1"/>
    </xf>
    <xf numFmtId="0" fontId="4" fillId="0" borderId="3" xfId="0" applyFont="1" applyBorder="1" applyProtection="1">
      <protection hidden="1"/>
    </xf>
    <xf numFmtId="0" fontId="4" fillId="0" borderId="4" xfId="0" applyFont="1" applyBorder="1" applyProtection="1">
      <protection hidden="1"/>
    </xf>
    <xf numFmtId="0" fontId="4" fillId="2" borderId="2" xfId="0" applyFont="1" applyFill="1" applyBorder="1" applyProtection="1">
      <protection hidden="1"/>
    </xf>
    <xf numFmtId="0" fontId="4" fillId="2" borderId="3" xfId="0" applyFont="1" applyFill="1" applyBorder="1" applyProtection="1">
      <protection hidden="1"/>
    </xf>
    <xf numFmtId="0" fontId="4" fillId="2" borderId="4" xfId="0" applyFont="1" applyFill="1" applyBorder="1" applyProtection="1">
      <protection hidden="1"/>
    </xf>
    <xf numFmtId="0" fontId="29" fillId="0" borderId="23" xfId="0" applyFont="1" applyBorder="1" applyAlignment="1" applyProtection="1">
      <alignment horizontal="center" vertical="center" wrapText="1"/>
      <protection hidden="1"/>
    </xf>
    <xf numFmtId="0" fontId="29" fillId="0" borderId="24" xfId="0" applyFont="1" applyBorder="1" applyAlignment="1" applyProtection="1">
      <alignment horizontal="center" vertical="center" wrapText="1"/>
      <protection hidden="1"/>
    </xf>
    <xf numFmtId="0" fontId="29" fillId="0" borderId="23" xfId="7" applyFont="1" applyBorder="1" applyAlignment="1" applyProtection="1">
      <alignment horizontal="center" vertical="center" wrapText="1"/>
      <protection hidden="1"/>
    </xf>
    <xf numFmtId="0" fontId="29" fillId="0" borderId="24" xfId="7" applyFont="1" applyBorder="1" applyAlignment="1" applyProtection="1">
      <alignment horizontal="center" vertical="center" wrapText="1"/>
      <protection hidden="1"/>
    </xf>
    <xf numFmtId="0" fontId="18" fillId="2" borderId="3" xfId="3" applyFont="1" applyFill="1" applyBorder="1" applyAlignment="1" applyProtection="1">
      <alignment horizontal="right" vertical="center"/>
      <protection hidden="1"/>
    </xf>
    <xf numFmtId="0" fontId="4" fillId="2" borderId="3" xfId="0" applyFont="1" applyFill="1" applyBorder="1" applyAlignment="1" applyProtection="1">
      <alignment horizontal="left" wrapText="1"/>
      <protection hidden="1"/>
    </xf>
    <xf numFmtId="0" fontId="29" fillId="7" borderId="38" xfId="0" applyFont="1" applyFill="1" applyBorder="1" applyAlignment="1" applyProtection="1">
      <alignment horizontal="center" vertical="center"/>
      <protection hidden="1"/>
    </xf>
    <xf numFmtId="0" fontId="29" fillId="7" borderId="39" xfId="0" applyFont="1" applyFill="1" applyBorder="1" applyAlignment="1" applyProtection="1">
      <alignment horizontal="center" vertical="center"/>
      <protection hidden="1"/>
    </xf>
    <xf numFmtId="0" fontId="29" fillId="7" borderId="40" xfId="0" applyFont="1" applyFill="1" applyBorder="1" applyAlignment="1" applyProtection="1">
      <alignment horizontal="center" vertical="center"/>
      <protection hidden="1"/>
    </xf>
    <xf numFmtId="0" fontId="4" fillId="7" borderId="42" xfId="0" applyFont="1" applyFill="1" applyBorder="1" applyAlignment="1" applyProtection="1">
      <alignment horizontal="center" vertical="center"/>
      <protection hidden="1"/>
    </xf>
    <xf numFmtId="0" fontId="4" fillId="7" borderId="0" xfId="0" applyFont="1" applyFill="1" applyBorder="1" applyAlignment="1" applyProtection="1">
      <alignment horizontal="center" vertical="center"/>
      <protection hidden="1"/>
    </xf>
    <xf numFmtId="0" fontId="4" fillId="7" borderId="41" xfId="0" applyFont="1" applyFill="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0" fontId="4" fillId="0" borderId="25" xfId="0" applyFont="1" applyBorder="1" applyAlignment="1" applyProtection="1">
      <alignment horizontal="left" vertical="center"/>
      <protection hidden="1"/>
    </xf>
    <xf numFmtId="0" fontId="4" fillId="0" borderId="24" xfId="0" applyFont="1" applyBorder="1" applyAlignment="1" applyProtection="1">
      <alignment horizontal="left" vertical="center"/>
      <protection hidden="1"/>
    </xf>
    <xf numFmtId="0" fontId="31" fillId="7" borderId="0" xfId="0" applyFont="1" applyFill="1" applyBorder="1" applyAlignment="1" applyProtection="1">
      <alignment horizontal="center" vertical="center"/>
      <protection hidden="1"/>
    </xf>
    <xf numFmtId="0" fontId="31" fillId="7" borderId="41" xfId="0" applyFont="1" applyFill="1" applyBorder="1" applyAlignment="1" applyProtection="1">
      <alignment horizontal="center" vertical="center"/>
      <protection hidden="1"/>
    </xf>
    <xf numFmtId="10" fontId="29" fillId="7" borderId="25" xfId="7" applyNumberFormat="1" applyFont="1" applyFill="1" applyBorder="1" applyAlignment="1" applyProtection="1">
      <alignment horizontal="center" vertical="center"/>
      <protection hidden="1"/>
    </xf>
    <xf numFmtId="10" fontId="29" fillId="7" borderId="24" xfId="7" applyNumberFormat="1" applyFont="1" applyFill="1" applyBorder="1" applyAlignment="1" applyProtection="1">
      <alignment horizontal="center" vertical="center"/>
      <protection hidden="1"/>
    </xf>
    <xf numFmtId="0" fontId="29" fillId="0" borderId="26" xfId="0" applyFont="1" applyBorder="1" applyAlignment="1" applyProtection="1">
      <alignment horizontal="left" vertical="center"/>
      <protection hidden="1"/>
    </xf>
    <xf numFmtId="0" fontId="29" fillId="0" borderId="32" xfId="0" applyFont="1" applyBorder="1" applyAlignment="1" applyProtection="1">
      <alignment horizontal="left" vertical="center"/>
      <protection hidden="1"/>
    </xf>
    <xf numFmtId="0" fontId="29" fillId="0" borderId="15" xfId="0" applyFont="1" applyBorder="1" applyAlignment="1" applyProtection="1">
      <alignment horizontal="left" vertical="center"/>
      <protection hidden="1"/>
    </xf>
    <xf numFmtId="0" fontId="29" fillId="4" borderId="26" xfId="0" applyFont="1" applyFill="1" applyBorder="1" applyAlignment="1" applyProtection="1">
      <alignment horizontal="left" vertical="center"/>
      <protection hidden="1"/>
    </xf>
    <xf numFmtId="0" fontId="29" fillId="4" borderId="32" xfId="0" applyFont="1" applyFill="1" applyBorder="1" applyAlignment="1" applyProtection="1">
      <alignment horizontal="left" vertical="center"/>
      <protection hidden="1"/>
    </xf>
    <xf numFmtId="0" fontId="29" fillId="4" borderId="15" xfId="0" applyFont="1" applyFill="1" applyBorder="1" applyAlignment="1" applyProtection="1">
      <alignment horizontal="left" vertical="center"/>
      <protection hidden="1"/>
    </xf>
    <xf numFmtId="0" fontId="4" fillId="4" borderId="23" xfId="0" applyFont="1" applyFill="1" applyBorder="1" applyAlignment="1" applyProtection="1">
      <alignment horizontal="center" vertical="center"/>
      <protection hidden="1"/>
    </xf>
    <xf numFmtId="0" fontId="4" fillId="4" borderId="25" xfId="0" applyFont="1" applyFill="1" applyBorder="1" applyAlignment="1" applyProtection="1">
      <alignment horizontal="center" vertical="center"/>
      <protection hidden="1"/>
    </xf>
    <xf numFmtId="0" fontId="4" fillId="4" borderId="24" xfId="0" applyFont="1" applyFill="1" applyBorder="1" applyAlignment="1" applyProtection="1">
      <alignment horizontal="center" vertical="center"/>
      <protection hidden="1"/>
    </xf>
    <xf numFmtId="0" fontId="4" fillId="7" borderId="23" xfId="0" applyFont="1" applyFill="1" applyBorder="1" applyAlignment="1" applyProtection="1">
      <alignment horizontal="center" vertical="center"/>
      <protection hidden="1"/>
    </xf>
    <xf numFmtId="0" fontId="4" fillId="7" borderId="25" xfId="0" applyFont="1" applyFill="1" applyBorder="1" applyAlignment="1" applyProtection="1">
      <alignment horizontal="center" vertical="center"/>
      <protection hidden="1"/>
    </xf>
    <xf numFmtId="0" fontId="4" fillId="7" borderId="24" xfId="0" applyFont="1" applyFill="1" applyBorder="1" applyAlignment="1" applyProtection="1">
      <alignment horizontal="center" vertical="center"/>
      <protection hidden="1"/>
    </xf>
    <xf numFmtId="10" fontId="29" fillId="9" borderId="23" xfId="7" applyNumberFormat="1" applyFont="1" applyFill="1" applyBorder="1" applyAlignment="1" applyProtection="1">
      <alignment horizontal="center" vertical="center"/>
      <protection locked="0" hidden="1"/>
    </xf>
    <xf numFmtId="10" fontId="29" fillId="9" borderId="24" xfId="7" applyNumberFormat="1" applyFont="1" applyFill="1" applyBorder="1" applyAlignment="1" applyProtection="1">
      <alignment horizontal="center" vertical="center"/>
      <protection locked="0" hidden="1"/>
    </xf>
    <xf numFmtId="165" fontId="29" fillId="4" borderId="23" xfId="7" applyNumberFormat="1" applyFont="1" applyFill="1" applyBorder="1" applyAlignment="1" applyProtection="1">
      <alignment horizontal="center" vertical="center"/>
      <protection hidden="1"/>
    </xf>
    <xf numFmtId="165" fontId="29" fillId="4" borderId="24" xfId="7" applyNumberFormat="1" applyFont="1" applyFill="1" applyBorder="1" applyAlignment="1" applyProtection="1">
      <alignment horizontal="center" vertical="center"/>
      <protection hidden="1"/>
    </xf>
    <xf numFmtId="0" fontId="44" fillId="0" borderId="0" xfId="7" applyFont="1" applyAlignment="1" applyProtection="1">
      <alignment horizontal="center" vertical="center"/>
      <protection hidden="1"/>
    </xf>
    <xf numFmtId="0" fontId="45" fillId="0" borderId="0" xfId="0" applyFont="1" applyAlignment="1">
      <alignment horizontal="center" vertical="center"/>
    </xf>
    <xf numFmtId="0" fontId="4" fillId="0" borderId="10" xfId="7" applyFont="1" applyBorder="1" applyAlignment="1" applyProtection="1">
      <alignment horizontal="left"/>
      <protection hidden="1"/>
    </xf>
    <xf numFmtId="0" fontId="34" fillId="0" borderId="10" xfId="0" applyFont="1" applyBorder="1" applyAlignment="1">
      <alignment horizontal="left"/>
    </xf>
    <xf numFmtId="0" fontId="34" fillId="0" borderId="0" xfId="0" applyFont="1" applyAlignment="1">
      <alignment horizontal="left"/>
    </xf>
    <xf numFmtId="0" fontId="4" fillId="0" borderId="2" xfId="7" applyFont="1" applyBorder="1" applyAlignment="1" applyProtection="1">
      <alignment wrapText="1"/>
      <protection hidden="1"/>
    </xf>
    <xf numFmtId="0" fontId="4" fillId="0" borderId="3" xfId="7" applyFont="1" applyBorder="1" applyAlignment="1" applyProtection="1">
      <alignment wrapText="1"/>
      <protection hidden="1"/>
    </xf>
    <xf numFmtId="0" fontId="34" fillId="0" borderId="3" xfId="0" applyFont="1" applyBorder="1" applyAlignment="1">
      <alignment wrapText="1"/>
    </xf>
    <xf numFmtId="0" fontId="34" fillId="0" borderId="4" xfId="0" applyFont="1" applyBorder="1" applyAlignment="1">
      <alignment wrapText="1"/>
    </xf>
    <xf numFmtId="0" fontId="29" fillId="10" borderId="7" xfId="7" applyFont="1" applyFill="1" applyBorder="1" applyAlignment="1" applyProtection="1">
      <alignment horizontal="left" vertical="center" wrapText="1"/>
      <protection hidden="1"/>
    </xf>
    <xf numFmtId="0" fontId="29" fillId="10" borderId="10" xfId="7" applyFont="1" applyFill="1" applyBorder="1" applyAlignment="1" applyProtection="1">
      <alignment horizontal="left" vertical="center" wrapText="1"/>
      <protection hidden="1"/>
    </xf>
    <xf numFmtId="0" fontId="4" fillId="10" borderId="10" xfId="7" applyFont="1" applyFill="1" applyBorder="1" applyAlignment="1">
      <alignment horizontal="left" wrapText="1"/>
    </xf>
    <xf numFmtId="0" fontId="34" fillId="10" borderId="10" xfId="0" applyFont="1" applyFill="1" applyBorder="1" applyAlignment="1">
      <alignment horizontal="left" wrapText="1"/>
    </xf>
    <xf numFmtId="0" fontId="22" fillId="7" borderId="1" xfId="0" applyFont="1" applyFill="1" applyBorder="1" applyAlignment="1" applyProtection="1">
      <alignment horizontal="left"/>
      <protection hidden="1"/>
    </xf>
    <xf numFmtId="4" fontId="31" fillId="7" borderId="1" xfId="0" applyNumberFormat="1" applyFont="1" applyFill="1" applyBorder="1" applyAlignment="1">
      <alignment horizontal="center"/>
    </xf>
    <xf numFmtId="4" fontId="22" fillId="7" borderId="1" xfId="4" applyNumberFormat="1" applyFont="1" applyFill="1" applyBorder="1" applyAlignment="1" applyProtection="1">
      <alignment horizontal="center" vertical="center"/>
      <protection hidden="1"/>
    </xf>
    <xf numFmtId="4" fontId="22" fillId="7" borderId="1" xfId="0" applyNumberFormat="1" applyFont="1" applyFill="1" applyBorder="1" applyAlignment="1" applyProtection="1">
      <alignment horizontal="center" vertical="center"/>
      <protection hidden="1"/>
    </xf>
    <xf numFmtId="169" fontId="28" fillId="7" borderId="1" xfId="0" applyNumberFormat="1" applyFont="1" applyFill="1" applyBorder="1" applyAlignment="1" applyProtection="1">
      <alignment horizontal="center" vertical="center" wrapText="1"/>
      <protection hidden="1"/>
    </xf>
    <xf numFmtId="0" fontId="28" fillId="7" borderId="8" xfId="0" applyFont="1" applyFill="1" applyBorder="1" applyAlignment="1" applyProtection="1">
      <alignment horizontal="center" vertical="center" wrapText="1"/>
      <protection hidden="1"/>
    </xf>
    <xf numFmtId="0" fontId="28" fillId="7" borderId="1" xfId="0" applyFont="1" applyFill="1" applyBorder="1" applyAlignment="1" applyProtection="1">
      <alignment horizontal="center" vertical="center" wrapText="1"/>
      <protection hidden="1"/>
    </xf>
    <xf numFmtId="0" fontId="28" fillId="7" borderId="1" xfId="0" applyFont="1" applyFill="1" applyBorder="1" applyAlignment="1" applyProtection="1">
      <alignment horizontal="center" vertical="center"/>
      <protection hidden="1"/>
    </xf>
    <xf numFmtId="0" fontId="28" fillId="7" borderId="8" xfId="0" applyFont="1" applyFill="1" applyBorder="1" applyAlignment="1" applyProtection="1">
      <alignment horizontal="center" vertical="center"/>
      <protection hidden="1"/>
    </xf>
    <xf numFmtId="0" fontId="4" fillId="4" borderId="2" xfId="7" applyFont="1" applyFill="1" applyBorder="1" applyAlignment="1" applyProtection="1">
      <alignment horizontal="left"/>
      <protection hidden="1"/>
    </xf>
    <xf numFmtId="0" fontId="4" fillId="4" borderId="3" xfId="7" applyFont="1" applyFill="1" applyBorder="1" applyAlignment="1" applyProtection="1">
      <alignment horizontal="left"/>
      <protection hidden="1"/>
    </xf>
    <xf numFmtId="0" fontId="4" fillId="4" borderId="4" xfId="7" applyFont="1" applyFill="1" applyBorder="1" applyAlignment="1" applyProtection="1">
      <alignment horizontal="left"/>
      <protection hidden="1"/>
    </xf>
    <xf numFmtId="0" fontId="28" fillId="3" borderId="1" xfId="0" applyFont="1" applyFill="1" applyBorder="1" applyAlignment="1" applyProtection="1">
      <alignment horizontal="center" vertical="center" wrapText="1"/>
      <protection hidden="1"/>
    </xf>
    <xf numFmtId="0" fontId="28" fillId="3" borderId="8" xfId="0" applyFont="1" applyFill="1" applyBorder="1" applyAlignment="1" applyProtection="1">
      <alignment horizontal="center" vertical="center" wrapText="1"/>
      <protection hidden="1"/>
    </xf>
    <xf numFmtId="0" fontId="26" fillId="0" borderId="1" xfId="0" applyFont="1" applyBorder="1" applyAlignment="1" applyProtection="1">
      <alignment horizontal="left"/>
      <protection hidden="1"/>
    </xf>
    <xf numFmtId="0" fontId="22" fillId="7" borderId="1" xfId="0" applyFont="1" applyFill="1" applyBorder="1" applyProtection="1">
      <protection hidden="1"/>
    </xf>
    <xf numFmtId="0" fontId="22" fillId="0" borderId="1" xfId="0" applyFont="1" applyBorder="1" applyProtection="1">
      <protection hidden="1"/>
    </xf>
    <xf numFmtId="9" fontId="22" fillId="7" borderId="1" xfId="0" applyNumberFormat="1" applyFont="1" applyFill="1" applyBorder="1" applyAlignment="1" applyProtection="1">
      <alignment horizontal="center" vertical="center"/>
      <protection hidden="1"/>
    </xf>
    <xf numFmtId="0" fontId="24" fillId="2" borderId="3" xfId="3" applyFont="1" applyFill="1" applyBorder="1" applyAlignment="1" applyProtection="1">
      <alignment horizontal="right" vertical="center"/>
      <protection hidden="1"/>
    </xf>
    <xf numFmtId="0" fontId="34" fillId="0" borderId="3" xfId="0" applyFont="1" applyBorder="1" applyAlignment="1">
      <alignment horizontal="left"/>
    </xf>
    <xf numFmtId="0" fontId="34" fillId="0" borderId="4" xfId="0" applyFont="1" applyBorder="1" applyAlignment="1">
      <alignment horizontal="left"/>
    </xf>
    <xf numFmtId="0" fontId="18" fillId="2" borderId="0" xfId="3" applyFont="1" applyFill="1" applyAlignment="1" applyProtection="1">
      <alignment horizontal="right"/>
      <protection hidden="1"/>
    </xf>
    <xf numFmtId="0" fontId="18" fillId="0" borderId="0" xfId="3" applyFont="1" applyAlignment="1"/>
    <xf numFmtId="0" fontId="18" fillId="0" borderId="11" xfId="3" applyFont="1" applyBorder="1" applyAlignment="1"/>
    <xf numFmtId="0" fontId="4" fillId="0" borderId="0" xfId="7" applyFont="1" applyAlignment="1" applyProtection="1">
      <alignment horizontal="left"/>
      <protection hidden="1"/>
    </xf>
    <xf numFmtId="0" fontId="29" fillId="0" borderId="9" xfId="7" applyFont="1" applyBorder="1" applyAlignment="1">
      <alignment horizontal="center" vertical="center"/>
    </xf>
    <xf numFmtId="0" fontId="29" fillId="0" borderId="8" xfId="7" applyFont="1" applyBorder="1" applyAlignment="1">
      <alignment horizontal="center" vertical="center"/>
    </xf>
    <xf numFmtId="0" fontId="29" fillId="0" borderId="7" xfId="7" applyFont="1" applyBorder="1" applyAlignment="1">
      <alignment horizontal="center" vertical="center" wrapText="1"/>
    </xf>
    <xf numFmtId="0" fontId="29" fillId="0" borderId="10" xfId="7" applyFont="1" applyBorder="1" applyAlignment="1">
      <alignment horizontal="center" vertical="center" wrapText="1"/>
    </xf>
    <xf numFmtId="0" fontId="29" fillId="0" borderId="5" xfId="7" applyFont="1" applyBorder="1" applyAlignment="1">
      <alignment horizontal="center" vertical="center" wrapText="1"/>
    </xf>
    <xf numFmtId="0" fontId="29" fillId="0" borderId="9" xfId="7" applyFont="1" applyBorder="1" applyAlignment="1">
      <alignment horizontal="center" vertical="center" wrapText="1"/>
    </xf>
    <xf numFmtId="0" fontId="29" fillId="0" borderId="8" xfId="7" applyFont="1" applyBorder="1" applyAlignment="1">
      <alignment horizontal="center" vertical="center" wrapText="1"/>
    </xf>
    <xf numFmtId="0" fontId="31" fillId="7" borderId="2" xfId="0" applyFont="1" applyFill="1" applyBorder="1" applyAlignment="1" applyProtection="1">
      <alignment horizontal="center"/>
      <protection hidden="1"/>
    </xf>
    <xf numFmtId="0" fontId="34" fillId="0" borderId="4" xfId="0" applyFont="1" applyBorder="1" applyAlignment="1" applyProtection="1">
      <alignment horizontal="center"/>
      <protection hidden="1"/>
    </xf>
    <xf numFmtId="9" fontId="31" fillId="7" borderId="2" xfId="4" applyFont="1" applyFill="1" applyBorder="1" applyAlignment="1" applyProtection="1">
      <alignment horizontal="center" vertical="center"/>
      <protection hidden="1"/>
    </xf>
    <xf numFmtId="0" fontId="34" fillId="0" borderId="3" xfId="0" applyFont="1" applyBorder="1" applyProtection="1">
      <protection hidden="1"/>
    </xf>
    <xf numFmtId="0" fontId="29" fillId="0" borderId="9" xfId="7" applyFont="1" applyBorder="1" applyAlignment="1" applyProtection="1">
      <alignment horizontal="center" vertical="center"/>
      <protection hidden="1"/>
    </xf>
    <xf numFmtId="0" fontId="29" fillId="0" borderId="8" xfId="7" applyFont="1" applyBorder="1" applyAlignment="1" applyProtection="1">
      <alignment horizontal="center" vertical="center"/>
      <protection hidden="1"/>
    </xf>
    <xf numFmtId="0" fontId="29" fillId="0" borderId="7" xfId="7" applyFont="1" applyBorder="1" applyAlignment="1" applyProtection="1">
      <alignment horizontal="center" vertical="center" wrapText="1"/>
      <protection hidden="1"/>
    </xf>
    <xf numFmtId="0" fontId="29" fillId="0" borderId="10" xfId="7" applyFont="1" applyBorder="1" applyAlignment="1" applyProtection="1">
      <alignment horizontal="center" vertical="center" wrapText="1"/>
      <protection hidden="1"/>
    </xf>
    <xf numFmtId="0" fontId="29" fillId="0" borderId="5" xfId="7" applyFont="1" applyBorder="1" applyAlignment="1" applyProtection="1">
      <alignment horizontal="center" vertical="center" wrapText="1"/>
      <protection hidden="1"/>
    </xf>
    <xf numFmtId="0" fontId="29" fillId="0" borderId="9" xfId="7" applyFont="1" applyBorder="1" applyAlignment="1" applyProtection="1">
      <alignment horizontal="center" vertical="center" wrapText="1"/>
      <protection hidden="1"/>
    </xf>
    <xf numFmtId="0" fontId="29" fillId="0" borderId="8" xfId="7" applyFont="1" applyBorder="1" applyAlignment="1" applyProtection="1">
      <alignment horizontal="center" vertical="center" wrapText="1"/>
      <protection hidden="1"/>
    </xf>
    <xf numFmtId="0" fontId="29" fillId="7" borderId="2" xfId="7" applyFont="1" applyFill="1" applyBorder="1" applyAlignment="1" applyProtection="1">
      <alignment horizontal="left" vertical="center" wrapText="1"/>
      <protection hidden="1"/>
    </xf>
    <xf numFmtId="0" fontId="29" fillId="7" borderId="3" xfId="7" applyFont="1" applyFill="1" applyBorder="1" applyAlignment="1" applyProtection="1">
      <alignment horizontal="left" vertical="center" wrapText="1"/>
      <protection hidden="1"/>
    </xf>
    <xf numFmtId="0" fontId="29" fillId="7" borderId="4" xfId="7" applyFont="1" applyFill="1" applyBorder="1" applyAlignment="1" applyProtection="1">
      <alignment horizontal="left" vertical="center" wrapText="1"/>
      <protection hidden="1"/>
    </xf>
    <xf numFmtId="0" fontId="34" fillId="0" borderId="0" xfId="0" applyFont="1"/>
    <xf numFmtId="0" fontId="33" fillId="0" borderId="10" xfId="7" applyFont="1" applyBorder="1" applyAlignment="1" applyProtection="1">
      <alignment horizontal="center" vertical="center"/>
      <protection hidden="1"/>
    </xf>
    <xf numFmtId="0" fontId="46" fillId="0" borderId="10" xfId="0" applyFont="1" applyBorder="1" applyAlignment="1">
      <alignment horizontal="center" vertical="center"/>
    </xf>
    <xf numFmtId="0" fontId="21" fillId="0" borderId="0" xfId="3" quotePrefix="1" applyFont="1" applyFill="1" applyAlignment="1" applyProtection="1">
      <protection hidden="1"/>
    </xf>
    <xf numFmtId="0" fontId="4" fillId="0" borderId="2" xfId="7" applyFont="1" applyBorder="1" applyAlignment="1" applyProtection="1">
      <alignment vertical="center" wrapText="1"/>
      <protection hidden="1"/>
    </xf>
    <xf numFmtId="0" fontId="34" fillId="0" borderId="3" xfId="0" applyFont="1" applyBorder="1" applyAlignment="1">
      <alignment vertical="center" wrapText="1"/>
    </xf>
    <xf numFmtId="0" fontId="34" fillId="0" borderId="4" xfId="0" applyFont="1" applyBorder="1" applyAlignment="1">
      <alignment vertical="center" wrapText="1"/>
    </xf>
    <xf numFmtId="0" fontId="33" fillId="2" borderId="0" xfId="9" applyFont="1" applyFill="1" applyAlignment="1" applyProtection="1">
      <alignment horizontal="center"/>
      <protection hidden="1"/>
    </xf>
    <xf numFmtId="0" fontId="34" fillId="0" borderId="0" xfId="0" applyFont="1" applyAlignment="1">
      <alignment horizontal="center"/>
    </xf>
    <xf numFmtId="0" fontId="4" fillId="2" borderId="0" xfId="9" applyFont="1" applyFill="1" applyAlignment="1" applyProtection="1">
      <alignment vertical="center" wrapText="1"/>
      <protection hidden="1"/>
    </xf>
    <xf numFmtId="0" fontId="29" fillId="2" borderId="0" xfId="9" applyFont="1" applyFill="1" applyAlignment="1" applyProtection="1">
      <alignment horizontal="right"/>
      <protection hidden="1"/>
    </xf>
    <xf numFmtId="0" fontId="29" fillId="2" borderId="6" xfId="9" applyFont="1" applyFill="1" applyBorder="1" applyAlignment="1" applyProtection="1">
      <alignment horizontal="right"/>
      <protection hidden="1"/>
    </xf>
    <xf numFmtId="1" fontId="43" fillId="0" borderId="2" xfId="9" applyNumberFormat="1" applyFont="1" applyBorder="1" applyAlignment="1" applyProtection="1">
      <alignment horizontal="left"/>
      <protection hidden="1"/>
    </xf>
    <xf numFmtId="1" fontId="43" fillId="0" borderId="4" xfId="9" applyNumberFormat="1" applyFont="1" applyBorder="1" applyAlignment="1" applyProtection="1">
      <alignment horizontal="left"/>
      <protection hidden="1"/>
    </xf>
  </cellXfs>
  <cellStyles count="12">
    <cellStyle name="Euro" xfId="1" xr:uid="{00000000-0005-0000-0000-000000000000}"/>
    <cellStyle name="Komma 2" xfId="2" xr:uid="{00000000-0005-0000-0000-000001000000}"/>
    <cellStyle name="Link" xfId="3" builtinId="8"/>
    <cellStyle name="Link 2" xfId="11" xr:uid="{142D5081-0FEF-4CA9-81A3-7243920CFE27}"/>
    <cellStyle name="Prozent" xfId="4" builtinId="5"/>
    <cellStyle name="Standard" xfId="0" builtinId="0"/>
    <cellStyle name="Standard 2" xfId="5" xr:uid="{00000000-0005-0000-0000-000005000000}"/>
    <cellStyle name="Standard 2 2" xfId="6" xr:uid="{00000000-0005-0000-0000-000006000000}"/>
    <cellStyle name="Standard 2 2 2" xfId="7" xr:uid="{00000000-0005-0000-0000-000007000000}"/>
    <cellStyle name="Standard 2 3" xfId="8" xr:uid="{00000000-0005-0000-0000-000008000000}"/>
    <cellStyle name="Standard 2 3 2" xfId="9" xr:uid="{00000000-0005-0000-0000-000009000000}"/>
    <cellStyle name="Standard 3" xfId="10" xr:uid="{00000000-0005-0000-0000-00000A000000}"/>
  </cellStyles>
  <dxfs count="28">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1270551</xdr:colOff>
      <xdr:row>21</xdr:row>
      <xdr:rowOff>198782</xdr:rowOff>
    </xdr:from>
    <xdr:to>
      <xdr:col>2</xdr:col>
      <xdr:colOff>3785152</xdr:colOff>
      <xdr:row>23</xdr:row>
      <xdr:rowOff>61292</xdr:rowOff>
    </xdr:to>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1775376" y="6028082"/>
          <a:ext cx="2514601" cy="2625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b="1">
              <a:latin typeface="Tahoma" panose="020B0604030504040204" pitchFamily="34" charset="0"/>
              <a:ea typeface="Tahoma" panose="020B0604030504040204" pitchFamily="34" charset="0"/>
              <a:cs typeface="Tahoma" panose="020B0604030504040204" pitchFamily="34" charset="0"/>
            </a:rPr>
            <a:t>füllen Sie bitte alle gelben Felder aus, </a:t>
          </a:r>
        </a:p>
      </xdr:txBody>
    </xdr:sp>
    <xdr:clientData/>
  </xdr:twoCellAnchor>
  <xdr:twoCellAnchor>
    <xdr:from>
      <xdr:col>2</xdr:col>
      <xdr:colOff>230256</xdr:colOff>
      <xdr:row>21</xdr:row>
      <xdr:rowOff>198781</xdr:rowOff>
    </xdr:from>
    <xdr:to>
      <xdr:col>2</xdr:col>
      <xdr:colOff>1234109</xdr:colOff>
      <xdr:row>23</xdr:row>
      <xdr:rowOff>48038</xdr:rowOff>
    </xdr:to>
    <xdr:sp macro="" textlink="">
      <xdr:nvSpPr>
        <xdr:cNvPr id="4" name="Textfeld 3">
          <a:extLst>
            <a:ext uri="{FF2B5EF4-FFF2-40B4-BE49-F238E27FC236}">
              <a16:creationId xmlns:a16="http://schemas.microsoft.com/office/drawing/2014/main" id="{00000000-0008-0000-0000-000004000000}"/>
            </a:ext>
          </a:extLst>
        </xdr:cNvPr>
        <xdr:cNvSpPr txBox="1"/>
      </xdr:nvSpPr>
      <xdr:spPr>
        <a:xfrm>
          <a:off x="735081" y="6028081"/>
          <a:ext cx="1003853" cy="249307"/>
        </a:xfrm>
        <a:prstGeom prst="rect">
          <a:avLst/>
        </a:prstGeom>
        <a:solidFill>
          <a:schemeClr val="accent5">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b="1">
              <a:latin typeface="Tahoma" panose="020B0604030504040204" pitchFamily="34" charset="0"/>
              <a:ea typeface="Tahoma" panose="020B0604030504040204" pitchFamily="34" charset="0"/>
              <a:cs typeface="Tahoma" panose="020B0604030504040204" pitchFamily="34" charset="0"/>
            </a:rPr>
            <a:t>Ihr Wert m²/h</a:t>
          </a:r>
        </a:p>
      </xdr:txBody>
    </xdr:sp>
    <xdr:clientData/>
  </xdr:twoCellAnchor>
  <xdr:twoCellAnchor>
    <xdr:from>
      <xdr:col>2</xdr:col>
      <xdr:colOff>795130</xdr:colOff>
      <xdr:row>11</xdr:row>
      <xdr:rowOff>16565</xdr:rowOff>
    </xdr:from>
    <xdr:to>
      <xdr:col>2</xdr:col>
      <xdr:colOff>1101586</xdr:colOff>
      <xdr:row>11</xdr:row>
      <xdr:rowOff>149087</xdr:rowOff>
    </xdr:to>
    <xdr:sp macro="" textlink="">
      <xdr:nvSpPr>
        <xdr:cNvPr id="5" name="Pfeil nach links 4">
          <a:extLst>
            <a:ext uri="{FF2B5EF4-FFF2-40B4-BE49-F238E27FC236}">
              <a16:creationId xmlns:a16="http://schemas.microsoft.com/office/drawing/2014/main" id="{00000000-0008-0000-0000-000005000000}"/>
            </a:ext>
          </a:extLst>
        </xdr:cNvPr>
        <xdr:cNvSpPr/>
      </xdr:nvSpPr>
      <xdr:spPr>
        <a:xfrm>
          <a:off x="1299955" y="2150165"/>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902804</xdr:colOff>
      <xdr:row>32</xdr:row>
      <xdr:rowOff>33130</xdr:rowOff>
    </xdr:from>
    <xdr:to>
      <xdr:col>2</xdr:col>
      <xdr:colOff>1209260</xdr:colOff>
      <xdr:row>32</xdr:row>
      <xdr:rowOff>165652</xdr:rowOff>
    </xdr:to>
    <xdr:sp macro="" textlink="">
      <xdr:nvSpPr>
        <xdr:cNvPr id="6" name="Pfeil nach links 5">
          <a:extLst>
            <a:ext uri="{FF2B5EF4-FFF2-40B4-BE49-F238E27FC236}">
              <a16:creationId xmlns:a16="http://schemas.microsoft.com/office/drawing/2014/main" id="{00000000-0008-0000-0000-000006000000}"/>
            </a:ext>
          </a:extLst>
        </xdr:cNvPr>
        <xdr:cNvSpPr/>
      </xdr:nvSpPr>
      <xdr:spPr>
        <a:xfrm>
          <a:off x="1407629" y="8234155"/>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1258957</xdr:colOff>
      <xdr:row>21</xdr:row>
      <xdr:rowOff>24848</xdr:rowOff>
    </xdr:from>
    <xdr:to>
      <xdr:col>2</xdr:col>
      <xdr:colOff>1565413</xdr:colOff>
      <xdr:row>21</xdr:row>
      <xdr:rowOff>157370</xdr:rowOff>
    </xdr:to>
    <xdr:sp macro="" textlink="">
      <xdr:nvSpPr>
        <xdr:cNvPr id="7" name="Pfeil nach links 6">
          <a:extLst>
            <a:ext uri="{FF2B5EF4-FFF2-40B4-BE49-F238E27FC236}">
              <a16:creationId xmlns:a16="http://schemas.microsoft.com/office/drawing/2014/main" id="{00000000-0008-0000-0000-000007000000}"/>
            </a:ext>
          </a:extLst>
        </xdr:cNvPr>
        <xdr:cNvSpPr/>
      </xdr:nvSpPr>
      <xdr:spPr>
        <a:xfrm>
          <a:off x="1763782" y="5854148"/>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1710046</xdr:colOff>
      <xdr:row>13</xdr:row>
      <xdr:rowOff>19121</xdr:rowOff>
    </xdr:from>
    <xdr:to>
      <xdr:col>2</xdr:col>
      <xdr:colOff>2018407</xdr:colOff>
      <xdr:row>13</xdr:row>
      <xdr:rowOff>146220</xdr:rowOff>
    </xdr:to>
    <xdr:sp macro="" textlink="">
      <xdr:nvSpPr>
        <xdr:cNvPr id="8" name="Pfeil nach links 7">
          <a:extLst>
            <a:ext uri="{FF2B5EF4-FFF2-40B4-BE49-F238E27FC236}">
              <a16:creationId xmlns:a16="http://schemas.microsoft.com/office/drawing/2014/main" id="{00000000-0008-0000-0000-000008000000}"/>
            </a:ext>
          </a:extLst>
        </xdr:cNvPr>
        <xdr:cNvSpPr/>
      </xdr:nvSpPr>
      <xdr:spPr>
        <a:xfrm>
          <a:off x="2231850" y="2694404"/>
          <a:ext cx="308361" cy="12709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1151283</xdr:colOff>
      <xdr:row>10</xdr:row>
      <xdr:rowOff>124239</xdr:rowOff>
    </xdr:from>
    <xdr:to>
      <xdr:col>2</xdr:col>
      <xdr:colOff>4903305</xdr:colOff>
      <xdr:row>11</xdr:row>
      <xdr:rowOff>165652</xdr:rowOff>
    </xdr:to>
    <xdr:sp macro="" textlink="">
      <xdr:nvSpPr>
        <xdr:cNvPr id="9" name="Textfeld 8">
          <a:extLst>
            <a:ext uri="{FF2B5EF4-FFF2-40B4-BE49-F238E27FC236}">
              <a16:creationId xmlns:a16="http://schemas.microsoft.com/office/drawing/2014/main" id="{00000000-0008-0000-0000-000009000000}"/>
            </a:ext>
          </a:extLst>
        </xdr:cNvPr>
        <xdr:cNvSpPr txBox="1"/>
      </xdr:nvSpPr>
      <xdr:spPr>
        <a:xfrm>
          <a:off x="1656108" y="2086389"/>
          <a:ext cx="3752022" cy="212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und Sie werden zur ersten Eingabe</a:t>
          </a:r>
          <a:r>
            <a:rPr lang="de-DE" sz="1000" baseline="0">
              <a:latin typeface="Arial" panose="020B0604020202020204" pitchFamily="34" charset="0"/>
              <a:cs typeface="Arial" panose="020B0604020202020204" pitchFamily="34" charset="0"/>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1625295</xdr:colOff>
      <xdr:row>20</xdr:row>
      <xdr:rowOff>236385</xdr:rowOff>
    </xdr:from>
    <xdr:to>
      <xdr:col>5</xdr:col>
      <xdr:colOff>70734</xdr:colOff>
      <xdr:row>22</xdr:row>
      <xdr:rowOff>36940</xdr:rowOff>
    </xdr:to>
    <xdr:sp macro="" textlink="">
      <xdr:nvSpPr>
        <xdr:cNvPr id="10" name="Textfeld 9">
          <a:extLst>
            <a:ext uri="{FF2B5EF4-FFF2-40B4-BE49-F238E27FC236}">
              <a16:creationId xmlns:a16="http://schemas.microsoft.com/office/drawing/2014/main" id="{00000000-0008-0000-0000-00000A000000}"/>
            </a:ext>
          </a:extLst>
        </xdr:cNvPr>
        <xdr:cNvSpPr txBox="1"/>
      </xdr:nvSpPr>
      <xdr:spPr>
        <a:xfrm>
          <a:off x="2147099" y="5570385"/>
          <a:ext cx="5419396" cy="305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18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1292086</xdr:colOff>
      <xdr:row>31</xdr:row>
      <xdr:rowOff>124239</xdr:rowOff>
    </xdr:from>
    <xdr:to>
      <xdr:col>2</xdr:col>
      <xdr:colOff>4986130</xdr:colOff>
      <xdr:row>33</xdr:row>
      <xdr:rowOff>57979</xdr:rowOff>
    </xdr:to>
    <xdr:sp macro="" textlink="">
      <xdr:nvSpPr>
        <xdr:cNvPr id="11" name="Textfeld 10">
          <a:extLst>
            <a:ext uri="{FF2B5EF4-FFF2-40B4-BE49-F238E27FC236}">
              <a16:creationId xmlns:a16="http://schemas.microsoft.com/office/drawing/2014/main" id="{00000000-0008-0000-0000-00000B000000}"/>
            </a:ext>
          </a:extLst>
        </xdr:cNvPr>
        <xdr:cNvSpPr txBox="1"/>
      </xdr:nvSpPr>
      <xdr:spPr>
        <a:xfrm>
          <a:off x="1796911" y="8163339"/>
          <a:ext cx="3694044" cy="267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902804</xdr:colOff>
      <xdr:row>41</xdr:row>
      <xdr:rowOff>33130</xdr:rowOff>
    </xdr:from>
    <xdr:to>
      <xdr:col>2</xdr:col>
      <xdr:colOff>1209260</xdr:colOff>
      <xdr:row>41</xdr:row>
      <xdr:rowOff>165652</xdr:rowOff>
    </xdr:to>
    <xdr:sp macro="" textlink="">
      <xdr:nvSpPr>
        <xdr:cNvPr id="13" name="Pfeil nach links 12">
          <a:extLst>
            <a:ext uri="{FF2B5EF4-FFF2-40B4-BE49-F238E27FC236}">
              <a16:creationId xmlns:a16="http://schemas.microsoft.com/office/drawing/2014/main" id="{00000000-0008-0000-0000-00000D000000}"/>
            </a:ext>
          </a:extLst>
        </xdr:cNvPr>
        <xdr:cNvSpPr/>
      </xdr:nvSpPr>
      <xdr:spPr>
        <a:xfrm>
          <a:off x="1407629" y="9596230"/>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1292085</xdr:colOff>
      <xdr:row>40</xdr:row>
      <xdr:rowOff>126144</xdr:rowOff>
    </xdr:from>
    <xdr:to>
      <xdr:col>3</xdr:col>
      <xdr:colOff>405846</xdr:colOff>
      <xdr:row>42</xdr:row>
      <xdr:rowOff>54169</xdr:rowOff>
    </xdr:to>
    <xdr:sp macro="" textlink="">
      <xdr:nvSpPr>
        <xdr:cNvPr id="14" name="Textfeld 13">
          <a:extLst>
            <a:ext uri="{FF2B5EF4-FFF2-40B4-BE49-F238E27FC236}">
              <a16:creationId xmlns:a16="http://schemas.microsoft.com/office/drawing/2014/main" id="{00000000-0008-0000-0000-00000E000000}"/>
            </a:ext>
          </a:extLst>
        </xdr:cNvPr>
        <xdr:cNvSpPr txBox="1"/>
      </xdr:nvSpPr>
      <xdr:spPr>
        <a:xfrm>
          <a:off x="1813889" y="9990731"/>
          <a:ext cx="3594653" cy="275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2352261</xdr:colOff>
      <xdr:row>37</xdr:row>
      <xdr:rowOff>24847</xdr:rowOff>
    </xdr:from>
    <xdr:to>
      <xdr:col>2</xdr:col>
      <xdr:colOff>2658717</xdr:colOff>
      <xdr:row>37</xdr:row>
      <xdr:rowOff>157369</xdr:rowOff>
    </xdr:to>
    <xdr:sp macro="" textlink="">
      <xdr:nvSpPr>
        <xdr:cNvPr id="15" name="Pfeil nach links 14">
          <a:extLst>
            <a:ext uri="{FF2B5EF4-FFF2-40B4-BE49-F238E27FC236}">
              <a16:creationId xmlns:a16="http://schemas.microsoft.com/office/drawing/2014/main" id="{00000000-0008-0000-0000-00000F000000}"/>
            </a:ext>
          </a:extLst>
        </xdr:cNvPr>
        <xdr:cNvSpPr/>
      </xdr:nvSpPr>
      <xdr:spPr>
        <a:xfrm>
          <a:off x="2857086" y="9035497"/>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2716696</xdr:colOff>
      <xdr:row>36</xdr:row>
      <xdr:rowOff>140804</xdr:rowOff>
    </xdr:from>
    <xdr:to>
      <xdr:col>4</xdr:col>
      <xdr:colOff>49696</xdr:colOff>
      <xdr:row>39</xdr:row>
      <xdr:rowOff>24848</xdr:rowOff>
    </xdr:to>
    <xdr:sp macro="" textlink="">
      <xdr:nvSpPr>
        <xdr:cNvPr id="16" name="Textfeld 15">
          <a:extLst>
            <a:ext uri="{FF2B5EF4-FFF2-40B4-BE49-F238E27FC236}">
              <a16:creationId xmlns:a16="http://schemas.microsoft.com/office/drawing/2014/main" id="{00000000-0008-0000-0000-000010000000}"/>
            </a:ext>
          </a:extLst>
        </xdr:cNvPr>
        <xdr:cNvSpPr txBox="1"/>
      </xdr:nvSpPr>
      <xdr:spPr>
        <a:xfrm>
          <a:off x="3221521" y="8989529"/>
          <a:ext cx="2581275" cy="369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um dorthin zu gelangen.</a:t>
          </a:r>
        </a:p>
      </xdr:txBody>
    </xdr:sp>
    <xdr:clientData/>
  </xdr:twoCellAnchor>
  <xdr:twoCellAnchor>
    <xdr:from>
      <xdr:col>2</xdr:col>
      <xdr:colOff>0</xdr:colOff>
      <xdr:row>12</xdr:row>
      <xdr:rowOff>0</xdr:rowOff>
    </xdr:from>
    <xdr:to>
      <xdr:col>2</xdr:col>
      <xdr:colOff>2667000</xdr:colOff>
      <xdr:row>12</xdr:row>
      <xdr:rowOff>281609</xdr:rowOff>
    </xdr:to>
    <xdr:sp macro="" textlink="">
      <xdr:nvSpPr>
        <xdr:cNvPr id="17" name="Textfeld 16">
          <a:extLst>
            <a:ext uri="{FF2B5EF4-FFF2-40B4-BE49-F238E27FC236}">
              <a16:creationId xmlns:a16="http://schemas.microsoft.com/office/drawing/2014/main" id="{00000000-0008-0000-0000-000011000000}"/>
            </a:ext>
          </a:extLst>
        </xdr:cNvPr>
        <xdr:cNvSpPr txBox="1"/>
      </xdr:nvSpPr>
      <xdr:spPr>
        <a:xfrm>
          <a:off x="504825" y="2305050"/>
          <a:ext cx="2667000" cy="281609"/>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2</xdr:col>
      <xdr:colOff>16150</xdr:colOff>
      <xdr:row>14</xdr:row>
      <xdr:rowOff>16566</xdr:rowOff>
    </xdr:from>
    <xdr:to>
      <xdr:col>2</xdr:col>
      <xdr:colOff>2617304</xdr:colOff>
      <xdr:row>15</xdr:row>
      <xdr:rowOff>124240</xdr:rowOff>
    </xdr:to>
    <xdr:sp macro="" textlink="">
      <xdr:nvSpPr>
        <xdr:cNvPr id="18" name="Textfeld 17">
          <a:extLst>
            <a:ext uri="{FF2B5EF4-FFF2-40B4-BE49-F238E27FC236}">
              <a16:creationId xmlns:a16="http://schemas.microsoft.com/office/drawing/2014/main" id="{00000000-0008-0000-0000-000012000000}"/>
            </a:ext>
          </a:extLst>
        </xdr:cNvPr>
        <xdr:cNvSpPr txBox="1"/>
      </xdr:nvSpPr>
      <xdr:spPr>
        <a:xfrm>
          <a:off x="520975" y="2807391"/>
          <a:ext cx="2601154" cy="279124"/>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1</xdr:col>
      <xdr:colOff>405435</xdr:colOff>
      <xdr:row>33</xdr:row>
      <xdr:rowOff>44727</xdr:rowOff>
    </xdr:from>
    <xdr:to>
      <xdr:col>2</xdr:col>
      <xdr:colOff>2551044</xdr:colOff>
      <xdr:row>35</xdr:row>
      <xdr:rowOff>44727</xdr:rowOff>
    </xdr:to>
    <xdr:sp macro="" textlink="">
      <xdr:nvSpPr>
        <xdr:cNvPr id="19" name="Textfeld 18">
          <a:extLst>
            <a:ext uri="{FF2B5EF4-FFF2-40B4-BE49-F238E27FC236}">
              <a16:creationId xmlns:a16="http://schemas.microsoft.com/office/drawing/2014/main" id="{00000000-0008-0000-0000-000013000000}"/>
            </a:ext>
          </a:extLst>
        </xdr:cNvPr>
        <xdr:cNvSpPr txBox="1"/>
      </xdr:nvSpPr>
      <xdr:spPr>
        <a:xfrm>
          <a:off x="500685" y="8417202"/>
          <a:ext cx="2555184" cy="276225"/>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2</xdr:col>
      <xdr:colOff>0</xdr:colOff>
      <xdr:row>42</xdr:row>
      <xdr:rowOff>49695</xdr:rowOff>
    </xdr:from>
    <xdr:to>
      <xdr:col>2</xdr:col>
      <xdr:colOff>2575891</xdr:colOff>
      <xdr:row>44</xdr:row>
      <xdr:rowOff>0</xdr:rowOff>
    </xdr:to>
    <xdr:sp macro="" textlink="">
      <xdr:nvSpPr>
        <xdr:cNvPr id="20" name="Textfeld 19">
          <a:extLst>
            <a:ext uri="{FF2B5EF4-FFF2-40B4-BE49-F238E27FC236}">
              <a16:creationId xmlns:a16="http://schemas.microsoft.com/office/drawing/2014/main" id="{00000000-0008-0000-0000-000014000000}"/>
            </a:ext>
          </a:extLst>
        </xdr:cNvPr>
        <xdr:cNvSpPr txBox="1"/>
      </xdr:nvSpPr>
      <xdr:spPr>
        <a:xfrm>
          <a:off x="504825" y="9774720"/>
          <a:ext cx="2575891" cy="274155"/>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2</xdr:col>
      <xdr:colOff>1274361</xdr:colOff>
      <xdr:row>21</xdr:row>
      <xdr:rowOff>200687</xdr:rowOff>
    </xdr:from>
    <xdr:to>
      <xdr:col>3</xdr:col>
      <xdr:colOff>538369</xdr:colOff>
      <xdr:row>23</xdr:row>
      <xdr:rowOff>57482</xdr:rowOff>
    </xdr:to>
    <xdr:sp macro="" textlink="">
      <xdr:nvSpPr>
        <xdr:cNvPr id="21" name="Textfeld 20">
          <a:extLst>
            <a:ext uri="{FF2B5EF4-FFF2-40B4-BE49-F238E27FC236}">
              <a16:creationId xmlns:a16="http://schemas.microsoft.com/office/drawing/2014/main" id="{00000000-0008-0000-0000-000015000000}"/>
            </a:ext>
          </a:extLst>
        </xdr:cNvPr>
        <xdr:cNvSpPr txBox="1"/>
      </xdr:nvSpPr>
      <xdr:spPr>
        <a:xfrm>
          <a:off x="1796165" y="6205578"/>
          <a:ext cx="3744900" cy="26264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pPr>
            <a:lnSpc>
              <a:spcPts val="1100"/>
            </a:lnSpc>
          </a:pPr>
          <a:r>
            <a:rPr lang="de-DE" sz="1000" b="1">
              <a:latin typeface="Tahoma" panose="020B0604030504040204" pitchFamily="34" charset="0"/>
              <a:ea typeface="Tahoma" panose="020B0604030504040204" pitchFamily="34" charset="0"/>
              <a:cs typeface="Tahoma" panose="020B0604030504040204" pitchFamily="34" charset="0"/>
            </a:rPr>
            <a:t>füllen Sie bitte alle gelben Felder aus, die nicht mit n. v. gekennzeichnet sind</a:t>
          </a:r>
        </a:p>
      </xdr:txBody>
    </xdr:sp>
    <xdr:clientData/>
  </xdr:twoCellAnchor>
  <xdr:twoCellAnchor editAs="oneCell">
    <xdr:from>
      <xdr:col>2</xdr:col>
      <xdr:colOff>4803439</xdr:colOff>
      <xdr:row>1</xdr:row>
      <xdr:rowOff>162136</xdr:rowOff>
    </xdr:from>
    <xdr:to>
      <xdr:col>3</xdr:col>
      <xdr:colOff>931181</xdr:colOff>
      <xdr:row>3</xdr:row>
      <xdr:rowOff>170502</xdr:rowOff>
    </xdr:to>
    <xdr:pic>
      <xdr:nvPicPr>
        <xdr:cNvPr id="25" name="Grafik 24">
          <a:extLst>
            <a:ext uri="{FF2B5EF4-FFF2-40B4-BE49-F238E27FC236}">
              <a16:creationId xmlns:a16="http://schemas.microsoft.com/office/drawing/2014/main" id="{F1773CB9-992C-4421-B0C2-6BF7332CB04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25243" y="336071"/>
          <a:ext cx="1843405" cy="733425"/>
        </a:xfrm>
        <a:prstGeom prst="rect">
          <a:avLst/>
        </a:prstGeom>
        <a:noFill/>
        <a:ln>
          <a:noFill/>
        </a:ln>
      </xdr:spPr>
    </xdr:pic>
    <xdr:clientData/>
  </xdr:twoCellAnchor>
  <xdr:twoCellAnchor>
    <xdr:from>
      <xdr:col>2</xdr:col>
      <xdr:colOff>1217543</xdr:colOff>
      <xdr:row>47</xdr:row>
      <xdr:rowOff>33131</xdr:rowOff>
    </xdr:from>
    <xdr:to>
      <xdr:col>2</xdr:col>
      <xdr:colOff>1525904</xdr:colOff>
      <xdr:row>47</xdr:row>
      <xdr:rowOff>167558</xdr:rowOff>
    </xdr:to>
    <xdr:sp macro="" textlink="">
      <xdr:nvSpPr>
        <xdr:cNvPr id="26" name="Pfeil nach links 12">
          <a:extLst>
            <a:ext uri="{FF2B5EF4-FFF2-40B4-BE49-F238E27FC236}">
              <a16:creationId xmlns:a16="http://schemas.microsoft.com/office/drawing/2014/main" id="{84FAF3D0-38ED-44A6-AEE7-C3451BAB5359}"/>
            </a:ext>
          </a:extLst>
        </xdr:cNvPr>
        <xdr:cNvSpPr/>
      </xdr:nvSpPr>
      <xdr:spPr>
        <a:xfrm>
          <a:off x="1739347" y="10502348"/>
          <a:ext cx="308361" cy="13442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1656522</xdr:colOff>
      <xdr:row>46</xdr:row>
      <xdr:rowOff>24848</xdr:rowOff>
    </xdr:from>
    <xdr:to>
      <xdr:col>2</xdr:col>
      <xdr:colOff>5254985</xdr:colOff>
      <xdr:row>48</xdr:row>
      <xdr:rowOff>61209</xdr:rowOff>
    </xdr:to>
    <xdr:sp macro="" textlink="">
      <xdr:nvSpPr>
        <xdr:cNvPr id="28" name="Textfeld 27">
          <a:extLst>
            <a:ext uri="{FF2B5EF4-FFF2-40B4-BE49-F238E27FC236}">
              <a16:creationId xmlns:a16="http://schemas.microsoft.com/office/drawing/2014/main" id="{98863C2B-BDFA-4A10-A213-8742AED8832B}"/>
            </a:ext>
          </a:extLst>
        </xdr:cNvPr>
        <xdr:cNvSpPr txBox="1"/>
      </xdr:nvSpPr>
      <xdr:spPr>
        <a:xfrm>
          <a:off x="2178326" y="10436087"/>
          <a:ext cx="3598463" cy="268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2054087</xdr:colOff>
      <xdr:row>12</xdr:row>
      <xdr:rowOff>289892</xdr:rowOff>
    </xdr:from>
    <xdr:to>
      <xdr:col>3</xdr:col>
      <xdr:colOff>73301</xdr:colOff>
      <xdr:row>14</xdr:row>
      <xdr:rowOff>20376</xdr:rowOff>
    </xdr:to>
    <xdr:sp macro="" textlink="">
      <xdr:nvSpPr>
        <xdr:cNvPr id="30" name="Textfeld 29">
          <a:extLst>
            <a:ext uri="{FF2B5EF4-FFF2-40B4-BE49-F238E27FC236}">
              <a16:creationId xmlns:a16="http://schemas.microsoft.com/office/drawing/2014/main" id="{F1D96BA6-AF38-4B27-B8BA-34D8AC28DA92}"/>
            </a:ext>
          </a:extLst>
        </xdr:cNvPr>
        <xdr:cNvSpPr txBox="1"/>
      </xdr:nvSpPr>
      <xdr:spPr>
        <a:xfrm>
          <a:off x="2575891" y="2650435"/>
          <a:ext cx="3742497" cy="21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und Sie werden zur ersten Eingabe</a:t>
          </a:r>
          <a:r>
            <a:rPr lang="de-DE" sz="1000" baseline="0">
              <a:latin typeface="Arial" panose="020B0604020202020204" pitchFamily="34" charset="0"/>
              <a:cs typeface="Arial" panose="020B0604020202020204" pitchFamily="34" charset="0"/>
            </a:rPr>
            <a:t> geführt.</a:t>
          </a:r>
          <a:endParaRPr lang="de-DE" sz="10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3190709</xdr:colOff>
      <xdr:row>0</xdr:row>
      <xdr:rowOff>47791</xdr:rowOff>
    </xdr:from>
    <xdr:to>
      <xdr:col>2</xdr:col>
      <xdr:colOff>5045544</xdr:colOff>
      <xdr:row>1</xdr:row>
      <xdr:rowOff>289395</xdr:rowOff>
    </xdr:to>
    <xdr:pic>
      <xdr:nvPicPr>
        <xdr:cNvPr id="5" name="Grafik 4">
          <a:extLst>
            <a:ext uri="{FF2B5EF4-FFF2-40B4-BE49-F238E27FC236}">
              <a16:creationId xmlns:a16="http://schemas.microsoft.com/office/drawing/2014/main" id="{8E84454E-01A8-48C2-9F36-20F94DE20C6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22383" y="47791"/>
          <a:ext cx="1854835" cy="73152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457200</xdr:colOff>
      <xdr:row>0</xdr:row>
      <xdr:rowOff>9525</xdr:rowOff>
    </xdr:from>
    <xdr:to>
      <xdr:col>6</xdr:col>
      <xdr:colOff>879475</xdr:colOff>
      <xdr:row>2</xdr:row>
      <xdr:rowOff>205740</xdr:rowOff>
    </xdr:to>
    <xdr:pic>
      <xdr:nvPicPr>
        <xdr:cNvPr id="4" name="Grafik 3">
          <a:extLst>
            <a:ext uri="{FF2B5EF4-FFF2-40B4-BE49-F238E27FC236}">
              <a16:creationId xmlns:a16="http://schemas.microsoft.com/office/drawing/2014/main" id="{19F203B0-D0C0-4379-9268-FA51B3E95AB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10800" y="9525"/>
          <a:ext cx="1847215" cy="72199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1047750</xdr:colOff>
      <xdr:row>0</xdr:row>
      <xdr:rowOff>0</xdr:rowOff>
    </xdr:from>
    <xdr:to>
      <xdr:col>6</xdr:col>
      <xdr:colOff>2893060</xdr:colOff>
      <xdr:row>0</xdr:row>
      <xdr:rowOff>721995</xdr:rowOff>
    </xdr:to>
    <xdr:pic>
      <xdr:nvPicPr>
        <xdr:cNvPr id="4" name="Grafik 3">
          <a:extLst>
            <a:ext uri="{FF2B5EF4-FFF2-40B4-BE49-F238E27FC236}">
              <a16:creationId xmlns:a16="http://schemas.microsoft.com/office/drawing/2014/main" id="{982A5B62-7476-41E7-A32F-046886B4EB2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91600" y="0"/>
          <a:ext cx="1845310" cy="72199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701291</xdr:colOff>
      <xdr:row>0</xdr:row>
      <xdr:rowOff>0</xdr:rowOff>
    </xdr:from>
    <xdr:to>
      <xdr:col>17</xdr:col>
      <xdr:colOff>702497</xdr:colOff>
      <xdr:row>4</xdr:row>
      <xdr:rowOff>19762</xdr:rowOff>
    </xdr:to>
    <xdr:pic>
      <xdr:nvPicPr>
        <xdr:cNvPr id="4" name="Grafik 3">
          <a:extLst>
            <a:ext uri="{FF2B5EF4-FFF2-40B4-BE49-F238E27FC236}">
              <a16:creationId xmlns:a16="http://schemas.microsoft.com/office/drawing/2014/main" id="{E86B6B5A-D9D2-4C1F-BAB4-EA085E9260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347912" y="0"/>
          <a:ext cx="1843405" cy="72390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809625</xdr:colOff>
      <xdr:row>0</xdr:row>
      <xdr:rowOff>0</xdr:rowOff>
    </xdr:from>
    <xdr:to>
      <xdr:col>8</xdr:col>
      <xdr:colOff>892810</xdr:colOff>
      <xdr:row>3</xdr:row>
      <xdr:rowOff>129540</xdr:rowOff>
    </xdr:to>
    <xdr:pic>
      <xdr:nvPicPr>
        <xdr:cNvPr id="4" name="Grafik 3">
          <a:extLst>
            <a:ext uri="{FF2B5EF4-FFF2-40B4-BE49-F238E27FC236}">
              <a16:creationId xmlns:a16="http://schemas.microsoft.com/office/drawing/2014/main" id="{3FDD5E11-E788-4972-8EFD-4009CEA5A28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44000" y="0"/>
          <a:ext cx="1845310" cy="7239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85725</xdr:colOff>
      <xdr:row>0</xdr:row>
      <xdr:rowOff>0</xdr:rowOff>
    </xdr:from>
    <xdr:to>
      <xdr:col>8</xdr:col>
      <xdr:colOff>1050925</xdr:colOff>
      <xdr:row>3</xdr:row>
      <xdr:rowOff>173355</xdr:rowOff>
    </xdr:to>
    <xdr:pic>
      <xdr:nvPicPr>
        <xdr:cNvPr id="4" name="Grafik 3">
          <a:extLst>
            <a:ext uri="{FF2B5EF4-FFF2-40B4-BE49-F238E27FC236}">
              <a16:creationId xmlns:a16="http://schemas.microsoft.com/office/drawing/2014/main" id="{D9076979-5D41-4683-A17D-90B6E94D59E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01175" y="0"/>
          <a:ext cx="1839595" cy="72009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131445</xdr:colOff>
      <xdr:row>0</xdr:row>
      <xdr:rowOff>28575</xdr:rowOff>
    </xdr:from>
    <xdr:to>
      <xdr:col>4</xdr:col>
      <xdr:colOff>16510</xdr:colOff>
      <xdr:row>3</xdr:row>
      <xdr:rowOff>281940</xdr:rowOff>
    </xdr:to>
    <xdr:pic>
      <xdr:nvPicPr>
        <xdr:cNvPr id="4" name="Grafik 3">
          <a:extLst>
            <a:ext uri="{FF2B5EF4-FFF2-40B4-BE49-F238E27FC236}">
              <a16:creationId xmlns:a16="http://schemas.microsoft.com/office/drawing/2014/main" id="{7CBEE56B-DCBF-4931-B9DB-A31CB894F0A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22720" y="28575"/>
          <a:ext cx="1860550" cy="72009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0/6503/Ausschreibungen/Ausschreibung%200015_WWO_66_01_VHH/2.0%20Raumbuch%20f.%20Angebot%20m.%20Richtwertf.%20VHH%20Stand%2013.04.201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650/6503/Ausschreibungen/Ausschreibung%20durch%20Dr.%20Knoll/9.%20Grp.%205%20Unterlagen%20f&#252;r%20die%20Umsetzung/Entwurf%20Kalkulationsdatei%20Projekt%2016.969%20Stadt%20Kassel%2005.04.2018.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egenbauer.de\dfs_stamm\Users\schoeffl\AppData\Roaming\Microsoft\Excel\1.0%20Vorlage%20f&#252;r%20Raumbuch,%20Kalkulation%20VWO%20f%20(version%201).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ntern.stadt-kassel.de\home\650\6503\Vergaberecht%20ab%2018.04.2016\Vorlage%20f&#252;r%20Ausschreibung%20Stand%20XX.XX.XXXX\2.0%20Entwurf%20Kalkulationsdatei%20Projekt%2016.969%20Stadt%20Kassel%2014.03.2018_funktionsp.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650/6503/Vergaberecht%20ab%2018.04.2016/Vorlage%20f&#252;r%20Ausschreibung%20Stand%20XX.XX.XXXX/2.0%20Entwurf%20Kalkulationsdatei%20Projekt%2016.969%20Stadt%20Kassel%2014.03.2018_funktionsp.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arbeitungshinweise"/>
      <sheetName val="1.1 Stammdaten"/>
      <sheetName val="1.2 Stundenverrechnungssatz"/>
      <sheetName val="2.1 Leistungsrichtwerte"/>
      <sheetName val="3.1 Raumbuch"/>
      <sheetName val="4.1 Regiearbeiten"/>
      <sheetName val="5.1. Glasreinigung"/>
      <sheetName val="Tabelle1"/>
      <sheetName val="Tabelle2"/>
      <sheetName val="Tabelle3"/>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0. Stammdaten"/>
      <sheetName val="1. SVS"/>
      <sheetName val="2. Raumgruppen"/>
      <sheetName val="3. Einzelraumkalkulation"/>
      <sheetName val="3a. Grundreinigung"/>
      <sheetName val="4. Glasreinigung"/>
      <sheetName val="5. Objektleiter"/>
      <sheetName val="6. Summen"/>
      <sheetName val="7. Angebotstext"/>
      <sheetName val="8. Regiearbeiten"/>
      <sheetName val="9. Leistungswerte"/>
      <sheetName val="Tabelle1"/>
      <sheetName val="Tabelle2"/>
      <sheetName val="Tabelle3"/>
    </sheetNames>
    <sheetDataSet>
      <sheetData sheetId="0"/>
      <sheetData sheetId="1">
        <row r="6">
          <cell r="C6" t="str">
            <v>Ausschreibung der Gebäudereinigung</v>
          </cell>
        </row>
        <row r="7">
          <cell r="C7" t="str">
            <v>16.969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arbeitungshinweise"/>
      <sheetName val="1.1 Stammdaten"/>
      <sheetName val="1.2 Stundenverrechnungssatz"/>
      <sheetName val="2.1 Leistungsrichtwerte"/>
      <sheetName val="3.1 Raumbuch"/>
      <sheetName val="4.1 Regiearbeiten"/>
      <sheetName val="5.1 Grundreinigung"/>
      <sheetName val="6.1 Angebotssummen"/>
      <sheetName val="Tabelle1"/>
      <sheetName val="Tabelle2"/>
      <sheetName val="Tabelle3"/>
    </sheetNames>
    <sheetDataSet>
      <sheetData sheetId="0"/>
      <sheetData sheetId="1"/>
      <sheetData sheetId="2">
        <row r="33">
          <cell r="B33">
            <v>1.19885</v>
          </cell>
        </row>
      </sheetData>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0. Stammdaten"/>
      <sheetName val="1. SVS"/>
      <sheetName val="2. Raumgruppen"/>
      <sheetName val="3. Einzelraumkalkulation"/>
      <sheetName val="3a. Grundreinigung"/>
      <sheetName val="4. Glasreinigung"/>
      <sheetName val="5. Objektleiter"/>
      <sheetName val="6. Summen"/>
      <sheetName val="7. Angebotstext"/>
      <sheetName val="8. Regiearbeiten"/>
      <sheetName val="9. Leistungswerte"/>
      <sheetName val="Tabelle1"/>
      <sheetName val="Tabelle2"/>
      <sheetName val="Tabelle3"/>
    </sheetNames>
    <sheetDataSet>
      <sheetData sheetId="0" refreshError="1"/>
      <sheetData sheetId="1" refreshError="1"/>
      <sheetData sheetId="2" refreshError="1">
        <row r="53">
          <cell r="D53">
            <v>17.510000000000002</v>
          </cell>
          <cell r="F53">
            <v>10.31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0. Stammdaten"/>
      <sheetName val="1. SVS"/>
      <sheetName val="2. Raumgruppen"/>
      <sheetName val="3. Einzelraumkalkulation"/>
      <sheetName val="3a. Grundreinigung"/>
      <sheetName val="4. Glasreinigung"/>
      <sheetName val="5. Objektleiter"/>
      <sheetName val="6. Summen"/>
      <sheetName val="7. Angebotstext"/>
      <sheetName val="8. Regiearbeiten"/>
      <sheetName val="9. Leistungswerte"/>
      <sheetName val="Tabelle1"/>
      <sheetName val="Tabelle2"/>
      <sheetName val="Tabelle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tabColor rgb="FF00B050"/>
  </sheetPr>
  <dimension ref="A1:IW80"/>
  <sheetViews>
    <sheetView showGridLines="0" tabSelected="1" zoomScale="115" zoomScaleNormal="115" zoomScaleSheetLayoutView="100" workbookViewId="0">
      <pane ySplit="4" topLeftCell="A5" activePane="bottomLeft" state="frozen"/>
      <selection activeCell="K28" sqref="K28"/>
      <selection pane="bottomLeft" activeCell="C6" sqref="C6"/>
    </sheetView>
  </sheetViews>
  <sheetFormatPr baseColWidth="10" defaultColWidth="11.44140625" defaultRowHeight="13.2" x14ac:dyDescent="0.25"/>
  <cols>
    <col min="1" max="1" width="1.44140625" style="4" customWidth="1"/>
    <col min="2" max="2" width="6.109375" style="4" customWidth="1"/>
    <col min="3" max="3" width="83.44140625" style="4" customWidth="1"/>
    <col min="4" max="4" width="14.5546875" style="4" customWidth="1"/>
    <col min="5" max="5" width="3.5546875" style="4" customWidth="1"/>
    <col min="6" max="26" width="11.44140625" style="5"/>
    <col min="27" max="16384" width="11.44140625" style="4"/>
  </cols>
  <sheetData>
    <row r="1" spans="1:4" x14ac:dyDescent="0.25">
      <c r="A1" s="73"/>
      <c r="B1" s="73"/>
      <c r="C1" s="73"/>
      <c r="D1" s="73"/>
    </row>
    <row r="2" spans="1:4" ht="26.25" customHeight="1" x14ac:dyDescent="0.25">
      <c r="A2" s="74"/>
      <c r="B2" s="75"/>
      <c r="C2" s="74"/>
      <c r="D2" s="74"/>
    </row>
    <row r="3" spans="1:4" ht="32.4" customHeight="1" x14ac:dyDescent="0.25">
      <c r="A3" s="74"/>
      <c r="B3" s="74"/>
      <c r="C3" s="74"/>
      <c r="D3" s="74"/>
    </row>
    <row r="4" spans="1:4" ht="30" customHeight="1" x14ac:dyDescent="0.25">
      <c r="A4" s="74"/>
      <c r="B4" s="76"/>
      <c r="C4" s="73"/>
      <c r="D4" s="73"/>
    </row>
    <row r="5" spans="1:4" ht="6" customHeight="1" x14ac:dyDescent="0.25">
      <c r="A5" s="74"/>
      <c r="B5" s="76"/>
      <c r="C5" s="77"/>
      <c r="D5" s="77"/>
    </row>
    <row r="6" spans="1:4" ht="13.8" x14ac:dyDescent="0.25">
      <c r="A6" s="74"/>
      <c r="B6" s="76"/>
      <c r="C6" s="78" t="s">
        <v>182</v>
      </c>
      <c r="D6" s="78"/>
    </row>
    <row r="7" spans="1:4" ht="6" customHeight="1" x14ac:dyDescent="0.25">
      <c r="A7" s="74"/>
      <c r="B7" s="76"/>
      <c r="C7" s="78"/>
      <c r="D7" s="78"/>
    </row>
    <row r="8" spans="1:4" ht="15.6" customHeight="1" x14ac:dyDescent="0.25">
      <c r="A8" s="74"/>
      <c r="B8" s="76"/>
      <c r="C8" s="320" t="s">
        <v>274</v>
      </c>
      <c r="D8" s="320"/>
    </row>
    <row r="9" spans="1:4" ht="6" customHeight="1" x14ac:dyDescent="0.25">
      <c r="A9" s="74"/>
      <c r="B9" s="76"/>
      <c r="C9" s="73"/>
      <c r="D9" s="73"/>
    </row>
    <row r="10" spans="1:4" ht="25.8" customHeight="1" x14ac:dyDescent="0.25">
      <c r="A10" s="74"/>
      <c r="B10" s="76"/>
      <c r="C10" s="296" t="s">
        <v>425</v>
      </c>
      <c r="D10" s="73"/>
    </row>
    <row r="11" spans="1:4" ht="13.5" customHeight="1" x14ac:dyDescent="0.25">
      <c r="A11" s="74"/>
      <c r="B11" s="79" t="s">
        <v>63</v>
      </c>
      <c r="C11" s="76" t="s">
        <v>102</v>
      </c>
      <c r="D11" s="76"/>
    </row>
    <row r="12" spans="1:4" ht="13.2" customHeight="1" x14ac:dyDescent="0.25">
      <c r="A12" s="74"/>
      <c r="B12" s="80" t="s">
        <v>100</v>
      </c>
      <c r="C12" s="2" t="s">
        <v>111</v>
      </c>
      <c r="D12" s="2"/>
    </row>
    <row r="13" spans="1:4" ht="24.6" customHeight="1" x14ac:dyDescent="0.25">
      <c r="A13" s="74"/>
      <c r="B13" s="80"/>
      <c r="C13" s="2"/>
      <c r="D13" s="2"/>
    </row>
    <row r="14" spans="1:4" ht="13.5" customHeight="1" x14ac:dyDescent="0.25">
      <c r="A14" s="74"/>
      <c r="B14" s="80" t="s">
        <v>101</v>
      </c>
      <c r="C14" s="2" t="s">
        <v>18</v>
      </c>
      <c r="D14" s="2"/>
    </row>
    <row r="15" spans="1:4" ht="13.5" customHeight="1" x14ac:dyDescent="0.25">
      <c r="A15" s="74"/>
      <c r="B15" s="73"/>
      <c r="C15" s="73"/>
      <c r="D15" s="73"/>
    </row>
    <row r="16" spans="1:4" ht="10.5" customHeight="1" x14ac:dyDescent="0.25">
      <c r="A16" s="74"/>
      <c r="B16" s="73"/>
      <c r="C16" s="73"/>
      <c r="D16" s="73"/>
    </row>
    <row r="17" spans="1:8" ht="44.4" customHeight="1" x14ac:dyDescent="0.25">
      <c r="A17" s="74"/>
      <c r="B17" s="80" t="s">
        <v>117</v>
      </c>
      <c r="C17" s="320" t="s">
        <v>309</v>
      </c>
      <c r="D17" s="320"/>
    </row>
    <row r="18" spans="1:8" ht="69.599999999999994" customHeight="1" x14ac:dyDescent="0.25">
      <c r="A18" s="74"/>
      <c r="B18" s="80" t="s">
        <v>118</v>
      </c>
      <c r="C18" s="320" t="s">
        <v>421</v>
      </c>
      <c r="D18" s="320"/>
    </row>
    <row r="19" spans="1:8" ht="28.5" customHeight="1" x14ac:dyDescent="0.25">
      <c r="A19" s="74"/>
      <c r="B19" s="80"/>
      <c r="C19" s="76" t="s">
        <v>310</v>
      </c>
      <c r="D19" s="76"/>
    </row>
    <row r="20" spans="1:8" ht="28.5" customHeight="1" x14ac:dyDescent="0.25">
      <c r="A20" s="74"/>
      <c r="B20" s="80" t="s">
        <v>184</v>
      </c>
      <c r="C20" s="81" t="s">
        <v>311</v>
      </c>
      <c r="D20" s="82"/>
    </row>
    <row r="21" spans="1:8" ht="21.6" customHeight="1" x14ac:dyDescent="0.25">
      <c r="A21" s="74"/>
      <c r="B21" s="79" t="s">
        <v>64</v>
      </c>
      <c r="C21" s="76" t="s">
        <v>105</v>
      </c>
      <c r="D21" s="76"/>
    </row>
    <row r="22" spans="1:8" ht="18" customHeight="1" x14ac:dyDescent="0.25">
      <c r="A22" s="74"/>
      <c r="B22" s="80" t="s">
        <v>103</v>
      </c>
      <c r="C22" s="83" t="s">
        <v>104</v>
      </c>
      <c r="D22" s="83"/>
    </row>
    <row r="23" spans="1:8" ht="13.5" customHeight="1" x14ac:dyDescent="0.25">
      <c r="A23" s="74"/>
      <c r="B23" s="80"/>
      <c r="C23" s="76" t="s">
        <v>106</v>
      </c>
      <c r="D23" s="76"/>
    </row>
    <row r="24" spans="1:8" ht="18.75" customHeight="1" x14ac:dyDescent="0.25">
      <c r="A24" s="74"/>
      <c r="B24" s="76"/>
      <c r="C24" s="84"/>
      <c r="D24" s="84"/>
    </row>
    <row r="25" spans="1:8" ht="13.2" customHeight="1" x14ac:dyDescent="0.25">
      <c r="A25" s="74"/>
      <c r="B25" s="85" t="s">
        <v>65</v>
      </c>
      <c r="C25" s="67" t="s">
        <v>107</v>
      </c>
      <c r="D25" s="67"/>
      <c r="H25" s="68"/>
    </row>
    <row r="26" spans="1:8" x14ac:dyDescent="0.25">
      <c r="A26" s="74"/>
      <c r="B26" s="80" t="s">
        <v>108</v>
      </c>
      <c r="C26" s="86" t="s">
        <v>109</v>
      </c>
      <c r="D26" s="84"/>
    </row>
    <row r="27" spans="1:8" ht="13.8" customHeight="1" x14ac:dyDescent="0.25">
      <c r="A27" s="74"/>
      <c r="B27" s="80"/>
      <c r="C27" s="87" t="s">
        <v>312</v>
      </c>
      <c r="D27" s="67"/>
    </row>
    <row r="28" spans="1:8" x14ac:dyDescent="0.25">
      <c r="A28" s="74"/>
      <c r="B28" s="80"/>
      <c r="C28" s="67" t="s">
        <v>313</v>
      </c>
      <c r="D28" s="67"/>
    </row>
    <row r="29" spans="1:8" x14ac:dyDescent="0.25">
      <c r="A29" s="74"/>
      <c r="B29" s="80"/>
      <c r="C29" s="84"/>
      <c r="D29" s="84"/>
    </row>
    <row r="30" spans="1:8" ht="36" customHeight="1" x14ac:dyDescent="0.25">
      <c r="A30" s="74"/>
      <c r="B30" s="80" t="s">
        <v>112</v>
      </c>
      <c r="C30" s="320" t="s">
        <v>190</v>
      </c>
      <c r="D30" s="320"/>
    </row>
    <row r="31" spans="1:8" ht="5.25" customHeight="1" x14ac:dyDescent="0.25">
      <c r="A31" s="74"/>
      <c r="B31" s="73"/>
      <c r="C31" s="73"/>
      <c r="D31" s="73"/>
    </row>
    <row r="32" spans="1:8" x14ac:dyDescent="0.25">
      <c r="A32" s="74"/>
      <c r="B32" s="85">
        <v>4</v>
      </c>
      <c r="C32" s="76" t="s">
        <v>105</v>
      </c>
      <c r="D32" s="76"/>
    </row>
    <row r="33" spans="1:257" ht="13.5" customHeight="1" x14ac:dyDescent="0.25">
      <c r="A33" s="74"/>
      <c r="B33" s="80" t="s">
        <v>116</v>
      </c>
      <c r="C33" s="88" t="s">
        <v>66</v>
      </c>
      <c r="D33" s="88"/>
    </row>
    <row r="34" spans="1:257" ht="9" customHeight="1" x14ac:dyDescent="0.25">
      <c r="A34" s="74"/>
      <c r="B34" s="76"/>
      <c r="C34" s="76"/>
      <c r="D34" s="76"/>
    </row>
    <row r="35" spans="1:257" s="5" customFormat="1" x14ac:dyDescent="0.25">
      <c r="A35" s="74"/>
      <c r="B35" s="73"/>
      <c r="C35" s="73"/>
      <c r="D35" s="73"/>
      <c r="E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row>
    <row r="36" spans="1:257" s="5" customFormat="1" ht="15.75" customHeight="1" x14ac:dyDescent="0.25">
      <c r="A36" s="74"/>
      <c r="B36" s="73"/>
      <c r="C36" s="73" t="s">
        <v>422</v>
      </c>
      <c r="D36" s="73"/>
      <c r="E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row>
    <row r="37" spans="1:257" s="5" customFormat="1" x14ac:dyDescent="0.25">
      <c r="A37" s="74"/>
      <c r="B37" s="73"/>
      <c r="C37" s="73" t="s">
        <v>412</v>
      </c>
      <c r="D37" s="73"/>
      <c r="E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row>
    <row r="38" spans="1:257" s="5" customFormat="1" x14ac:dyDescent="0.25">
      <c r="A38" s="74"/>
      <c r="B38" s="73"/>
      <c r="C38" s="6" t="s">
        <v>123</v>
      </c>
      <c r="D38" s="6"/>
      <c r="E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row>
    <row r="39" spans="1:257" s="5" customFormat="1" x14ac:dyDescent="0.25">
      <c r="A39" s="74"/>
      <c r="B39" s="73"/>
      <c r="C39" s="7" t="s">
        <v>124</v>
      </c>
      <c r="D39" s="7"/>
      <c r="E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row>
    <row r="40" spans="1:257" s="5" customFormat="1" ht="5.25" customHeight="1" x14ac:dyDescent="0.25">
      <c r="A40" s="74"/>
      <c r="B40" s="73"/>
      <c r="C40" s="73"/>
      <c r="D40" s="73"/>
      <c r="E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row>
    <row r="41" spans="1:257" s="5" customFormat="1" x14ac:dyDescent="0.25">
      <c r="A41" s="73"/>
      <c r="B41" s="85">
        <v>5</v>
      </c>
      <c r="C41" s="76" t="s">
        <v>105</v>
      </c>
      <c r="D41" s="76"/>
      <c r="E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row>
    <row r="42" spans="1:257" s="5" customFormat="1" x14ac:dyDescent="0.25">
      <c r="A42" s="73"/>
      <c r="B42" s="80" t="s">
        <v>127</v>
      </c>
      <c r="C42" s="89" t="s">
        <v>131</v>
      </c>
      <c r="D42" s="89"/>
      <c r="E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row>
    <row r="43" spans="1:257" s="5" customFormat="1" x14ac:dyDescent="0.25">
      <c r="A43" s="73"/>
      <c r="B43" s="76"/>
      <c r="C43" s="76"/>
      <c r="D43" s="76"/>
      <c r="E43" s="4"/>
      <c r="G43" s="8"/>
      <c r="H43" s="8"/>
      <c r="I43" s="8"/>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row>
    <row r="44" spans="1:257" s="5" customFormat="1" x14ac:dyDescent="0.25">
      <c r="A44" s="73"/>
      <c r="B44" s="73"/>
      <c r="C44" s="73"/>
      <c r="D44" s="73"/>
      <c r="E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row>
    <row r="45" spans="1:257" s="5" customFormat="1" ht="26.4" customHeight="1" x14ac:dyDescent="0.25">
      <c r="A45" s="73"/>
      <c r="B45" s="73"/>
      <c r="C45" s="90" t="s">
        <v>133</v>
      </c>
      <c r="D45" s="90"/>
      <c r="E45" s="4"/>
      <c r="P45" s="8"/>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row>
    <row r="46" spans="1:257" s="5" customFormat="1" x14ac:dyDescent="0.25">
      <c r="A46" s="73"/>
      <c r="B46" s="73"/>
      <c r="C46" s="91" t="s">
        <v>134</v>
      </c>
      <c r="D46" s="91"/>
      <c r="E46" s="10"/>
      <c r="F46" s="11"/>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row>
    <row r="47" spans="1:257" s="5" customFormat="1" ht="4.2" customHeight="1" x14ac:dyDescent="0.25">
      <c r="A47" s="73"/>
      <c r="B47" s="73"/>
      <c r="C47" s="91"/>
      <c r="D47" s="91"/>
      <c r="E47" s="3"/>
      <c r="F47" s="12"/>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row>
    <row r="48" spans="1:257" s="5" customFormat="1" x14ac:dyDescent="0.25">
      <c r="A48" s="74"/>
      <c r="B48" s="80" t="s">
        <v>181</v>
      </c>
      <c r="C48" s="15" t="s">
        <v>142</v>
      </c>
      <c r="D48" s="84"/>
      <c r="E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row>
    <row r="49" spans="1:257" s="5" customFormat="1" x14ac:dyDescent="0.25">
      <c r="A49" s="74"/>
      <c r="B49" s="80"/>
      <c r="C49" s="67" t="s">
        <v>275</v>
      </c>
      <c r="D49" s="67"/>
      <c r="E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row>
    <row r="50" spans="1:257" s="5" customFormat="1" x14ac:dyDescent="0.25">
      <c r="A50" s="74"/>
      <c r="B50" s="80"/>
      <c r="C50" s="67" t="s">
        <v>276</v>
      </c>
      <c r="D50" s="67"/>
      <c r="E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row>
    <row r="51" spans="1:257" s="5" customFormat="1" x14ac:dyDescent="0.25">
      <c r="A51" s="74"/>
      <c r="B51" s="80"/>
      <c r="C51" s="92" t="s">
        <v>185</v>
      </c>
      <c r="D51" s="92"/>
      <c r="E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row>
    <row r="52" spans="1:257" s="5" customFormat="1" ht="30" customHeight="1" x14ac:dyDescent="0.25">
      <c r="A52" s="93"/>
      <c r="B52" s="94"/>
      <c r="C52" s="321" t="s">
        <v>414</v>
      </c>
      <c r="D52" s="321"/>
      <c r="E52" s="26"/>
    </row>
    <row r="53" spans="1:257" s="5" customFormat="1" x14ac:dyDescent="0.25">
      <c r="A53" s="93"/>
      <c r="B53" s="94"/>
      <c r="C53" s="95"/>
      <c r="D53" s="95"/>
      <c r="E53" s="26"/>
    </row>
    <row r="54" spans="1:257" s="5" customFormat="1" ht="17.25" customHeight="1" x14ac:dyDescent="0.25">
      <c r="A54" s="93"/>
      <c r="B54" s="94"/>
      <c r="C54" s="96"/>
      <c r="D54" s="96"/>
      <c r="E54" s="26"/>
    </row>
    <row r="55" spans="1:257" s="5" customFormat="1" x14ac:dyDescent="0.25">
      <c r="A55" s="26"/>
      <c r="B55" s="26"/>
      <c r="C55" s="26"/>
      <c r="D55" s="26"/>
      <c r="E55" s="26"/>
    </row>
    <row r="56" spans="1:257" s="5" customFormat="1" x14ac:dyDescent="0.25">
      <c r="A56" s="26"/>
      <c r="B56" s="26"/>
      <c r="C56" s="26"/>
      <c r="D56" s="26"/>
      <c r="E56" s="26"/>
    </row>
    <row r="57" spans="1:257" s="5" customFormat="1" x14ac:dyDescent="0.25">
      <c r="A57" s="26"/>
      <c r="B57" s="26"/>
      <c r="C57" s="55"/>
      <c r="D57" s="55"/>
      <c r="E57" s="26"/>
    </row>
    <row r="58" spans="1:257" s="5" customFormat="1" x14ac:dyDescent="0.25">
      <c r="A58" s="26"/>
      <c r="B58" s="26"/>
      <c r="C58" s="26"/>
      <c r="D58" s="26"/>
      <c r="E58" s="26"/>
    </row>
    <row r="59" spans="1:257" s="5" customFormat="1" x14ac:dyDescent="0.25">
      <c r="A59" s="26"/>
      <c r="B59" s="26"/>
      <c r="C59" s="26"/>
      <c r="D59" s="26"/>
      <c r="E59" s="26"/>
    </row>
    <row r="60" spans="1:257" s="5" customFormat="1" x14ac:dyDescent="0.25">
      <c r="A60" s="26"/>
      <c r="B60" s="26"/>
      <c r="C60" s="55"/>
      <c r="D60" s="55"/>
      <c r="E60" s="26"/>
    </row>
    <row r="61" spans="1:257" s="5" customFormat="1" x14ac:dyDescent="0.25">
      <c r="A61" s="26"/>
      <c r="B61" s="26"/>
      <c r="C61" s="26"/>
      <c r="D61" s="26"/>
      <c r="E61" s="26"/>
    </row>
    <row r="62" spans="1:257" s="5" customFormat="1" x14ac:dyDescent="0.25">
      <c r="A62" s="26"/>
      <c r="B62" s="26"/>
      <c r="C62" s="26"/>
      <c r="D62" s="26"/>
      <c r="E62" s="26"/>
    </row>
    <row r="63" spans="1:257" s="5" customFormat="1" x14ac:dyDescent="0.25">
      <c r="A63" s="26"/>
      <c r="B63" s="26"/>
      <c r="C63" s="55"/>
      <c r="D63" s="55"/>
      <c r="E63" s="26"/>
    </row>
    <row r="64" spans="1:257" s="5" customFormat="1" x14ac:dyDescent="0.25">
      <c r="A64" s="26"/>
      <c r="B64" s="26"/>
      <c r="C64" s="26"/>
      <c r="D64" s="26"/>
      <c r="E64" s="26"/>
    </row>
    <row r="65" spans="1:5" s="5" customFormat="1" x14ac:dyDescent="0.25">
      <c r="A65" s="26"/>
      <c r="B65" s="27"/>
      <c r="C65" s="26"/>
      <c r="D65" s="26"/>
      <c r="E65" s="26"/>
    </row>
    <row r="66" spans="1:5" s="5" customFormat="1" x14ac:dyDescent="0.25">
      <c r="A66" s="26"/>
      <c r="B66" s="26"/>
      <c r="C66" s="26"/>
      <c r="D66" s="26"/>
      <c r="E66" s="26"/>
    </row>
    <row r="67" spans="1:5" s="5" customFormat="1" x14ac:dyDescent="0.25">
      <c r="A67" s="26"/>
      <c r="B67" s="26"/>
      <c r="C67" s="26"/>
      <c r="D67" s="26"/>
      <c r="E67" s="26"/>
    </row>
    <row r="68" spans="1:5" s="5" customFormat="1" x14ac:dyDescent="0.25">
      <c r="A68" s="26"/>
      <c r="B68" s="26"/>
      <c r="C68" s="26"/>
      <c r="D68" s="26"/>
      <c r="E68" s="26"/>
    </row>
    <row r="69" spans="1:5" s="5" customFormat="1" x14ac:dyDescent="0.25">
      <c r="A69" s="26"/>
      <c r="B69" s="26"/>
      <c r="C69" s="26"/>
      <c r="D69" s="26"/>
      <c r="E69" s="26"/>
    </row>
    <row r="70" spans="1:5" s="5" customFormat="1" x14ac:dyDescent="0.25">
      <c r="A70" s="26"/>
      <c r="B70" s="26"/>
      <c r="C70" s="26"/>
      <c r="D70" s="26"/>
      <c r="E70" s="26"/>
    </row>
    <row r="71" spans="1:5" s="5" customFormat="1" x14ac:dyDescent="0.25">
      <c r="A71" s="26"/>
      <c r="B71" s="26"/>
      <c r="C71" s="26"/>
      <c r="D71" s="26"/>
      <c r="E71" s="26"/>
    </row>
    <row r="72" spans="1:5" s="5" customFormat="1" x14ac:dyDescent="0.25">
      <c r="A72" s="26"/>
      <c r="B72" s="26"/>
      <c r="C72" s="26"/>
      <c r="D72" s="26"/>
      <c r="E72" s="26"/>
    </row>
    <row r="73" spans="1:5" s="5" customFormat="1" x14ac:dyDescent="0.25">
      <c r="A73" s="26"/>
      <c r="B73" s="26"/>
      <c r="C73" s="26"/>
      <c r="D73" s="26"/>
      <c r="E73" s="26"/>
    </row>
    <row r="74" spans="1:5" s="5" customFormat="1" x14ac:dyDescent="0.25">
      <c r="A74" s="26"/>
      <c r="B74" s="26"/>
      <c r="C74" s="26"/>
      <c r="D74" s="26"/>
      <c r="E74" s="26"/>
    </row>
    <row r="75" spans="1:5" s="5" customFormat="1" x14ac:dyDescent="0.25">
      <c r="A75" s="26"/>
      <c r="B75" s="26"/>
      <c r="C75" s="26"/>
      <c r="D75" s="26"/>
      <c r="E75" s="26"/>
    </row>
    <row r="76" spans="1:5" s="5" customFormat="1" x14ac:dyDescent="0.25">
      <c r="A76" s="26"/>
      <c r="B76" s="26"/>
      <c r="C76" s="26"/>
      <c r="D76" s="26"/>
      <c r="E76" s="26"/>
    </row>
    <row r="77" spans="1:5" s="5" customFormat="1" x14ac:dyDescent="0.25">
      <c r="A77" s="26"/>
      <c r="B77" s="26"/>
      <c r="C77" s="26"/>
      <c r="D77" s="26"/>
      <c r="E77" s="26"/>
    </row>
    <row r="78" spans="1:5" s="5" customFormat="1" x14ac:dyDescent="0.25">
      <c r="A78" s="26"/>
      <c r="B78" s="26"/>
      <c r="C78" s="26"/>
      <c r="D78" s="26"/>
      <c r="E78" s="26"/>
    </row>
    <row r="79" spans="1:5" s="5" customFormat="1" x14ac:dyDescent="0.25">
      <c r="A79" s="26"/>
      <c r="B79" s="26"/>
      <c r="C79" s="26"/>
      <c r="D79" s="26"/>
      <c r="E79" s="26"/>
    </row>
    <row r="80" spans="1:5" s="5" customFormat="1" x14ac:dyDescent="0.25">
      <c r="A80" s="26"/>
      <c r="B80" s="26"/>
      <c r="C80" s="26"/>
      <c r="D80" s="26"/>
      <c r="E80" s="26"/>
    </row>
  </sheetData>
  <sheetProtection algorithmName="SHA-512" hashValue="Cj2UlFXG2JknoTenrzCdPHEwbkljGyhyTzSxhDZAdm3ukprl+5Gvp3JzpYZaBLt/trXwyPQ4Rk6zdkN/gIGo4g==" saltValue="wlMxhJu284AjD/Hk6SAs0A==" spinCount="100000" sheet="1" objects="1" scenarios="1"/>
  <mergeCells count="5">
    <mergeCell ref="C8:D8"/>
    <mergeCell ref="C17:D17"/>
    <mergeCell ref="C18:D18"/>
    <mergeCell ref="C30:D30"/>
    <mergeCell ref="C52:D52"/>
  </mergeCells>
  <hyperlinks>
    <hyperlink ref="C12" location="'1.1 Stammdaten'!C10" display="Stammdaten " xr:uid="{00000000-0004-0000-0000-000000000000}"/>
    <hyperlink ref="C14" location="'1.2 Stundenverrechnungssatz'!B16" display="Stundenverrechnungssatz" xr:uid="{00000000-0004-0000-0000-000001000000}"/>
    <hyperlink ref="C22" location="'2.1 Leistungsrichtwerte'!E6" display="Leistungsrichtwerte" xr:uid="{00000000-0004-0000-0000-000002000000}"/>
    <hyperlink ref="C33" location="'4.1 Regiearbeiten'!C10" display="Regiearbeiten" xr:uid="{00000000-0004-0000-0000-000003000000}"/>
    <hyperlink ref="C42" location="'5.1 Grundreinigung'!E17" display="Grundreinigung" xr:uid="{00000000-0004-0000-0000-000004000000}"/>
    <hyperlink ref="C38" location="'3.1 Raumbuch'!L7" display="mehrere Leistungs- und Preisangaben" xr:uid="{00000000-0004-0000-0000-000005000000}"/>
    <hyperlink ref="C51" location="'6.1 Angebotssummen'!D53" display="Wenn ja, klicken Sie auf den Link und Sie werden zu Eingabe geführt." xr:uid="{00000000-0004-0000-0000-000006000000}"/>
    <hyperlink ref="C26" location="'3.1 Raumbuch Schule Bossental'!Druckbereich" display="Raumbuch" xr:uid="{726039D2-8A92-4032-981E-44B2B5EEFD89}"/>
    <hyperlink ref="C48" location="'6.1 Angebotssummen'!Drucktitel" display="Angebotssummen" xr:uid="{6AF60EB0-E3C1-43C0-9820-46B3E6C464DF}"/>
  </hyperlinks>
  <printOptions horizontalCentered="1"/>
  <pageMargins left="0.35433070866141736" right="0.51181102362204722" top="0.98425196850393704" bottom="0.78740157480314965" header="0.78740157480314965" footer="0.39370078740157483"/>
  <pageSetup paperSize="9" scale="77" orientation="portrait" r:id="rId1"/>
  <headerFooter alignWithMargins="0">
    <oddFooter>&amp;R&amp;6© Gerd Schöffl, Kassel 2019</oddFooter>
  </headerFooter>
  <rowBreaks count="1" manualBreakCount="1">
    <brk id="53" max="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dimension ref="A1"/>
  <sheetViews>
    <sheetView workbookViewId="0">
      <selection activeCell="H26" sqref="H26"/>
    </sheetView>
  </sheetViews>
  <sheetFormatPr baseColWidth="10" defaultRowHeight="14.4" x14ac:dyDescent="0.3"/>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dimension ref="A1"/>
  <sheetViews>
    <sheetView workbookViewId="0">
      <selection activeCell="H26" sqref="H26"/>
    </sheetView>
  </sheetViews>
  <sheetFormatPr baseColWidth="10" defaultRowHeight="14.4" x14ac:dyDescent="0.3"/>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tabColor rgb="FF00B050"/>
  </sheetPr>
  <dimension ref="A1:Q97"/>
  <sheetViews>
    <sheetView showGridLines="0" zoomScale="115" zoomScaleNormal="115" workbookViewId="0">
      <pane xSplit="1" ySplit="2" topLeftCell="B3" activePane="bottomRight" state="frozen"/>
      <selection activeCell="K28" sqref="K28"/>
      <selection pane="topRight" activeCell="K28" sqref="K28"/>
      <selection pane="bottomLeft" activeCell="K28" sqref="K28"/>
      <selection pane="bottomRight" activeCell="C10" sqref="C10"/>
    </sheetView>
  </sheetViews>
  <sheetFormatPr baseColWidth="10" defaultColWidth="11.44140625" defaultRowHeight="13.2" x14ac:dyDescent="0.25"/>
  <cols>
    <col min="1" max="1" width="1.44140625" style="4" customWidth="1"/>
    <col min="2" max="2" width="22.33203125" style="4" customWidth="1"/>
    <col min="3" max="3" width="74.5546875" style="4" customWidth="1"/>
    <col min="4" max="4" width="1.33203125" style="4" customWidth="1"/>
    <col min="5" max="5" width="10.44140625" style="5" customWidth="1"/>
    <col min="6" max="6" width="7.5546875" style="5" customWidth="1"/>
    <col min="7" max="7" width="24.33203125" style="5" customWidth="1"/>
    <col min="8" max="8" width="24.88671875" style="5" customWidth="1"/>
    <col min="9" max="17" width="11.44140625" style="5"/>
    <col min="18" max="16384" width="11.44140625" style="4"/>
  </cols>
  <sheetData>
    <row r="1" spans="1:3" ht="37.5" customHeight="1" x14ac:dyDescent="0.25">
      <c r="A1" s="3"/>
      <c r="B1" s="74"/>
      <c r="C1" s="73"/>
    </row>
    <row r="2" spans="1:3" ht="46.2" customHeight="1" x14ac:dyDescent="0.3">
      <c r="A2" s="3"/>
      <c r="B2" s="97" t="s">
        <v>67</v>
      </c>
      <c r="C2" s="73"/>
    </row>
    <row r="3" spans="1:3" ht="7.5" customHeight="1" thickBot="1" x14ac:dyDescent="0.3">
      <c r="A3" s="3"/>
      <c r="B3" s="76"/>
      <c r="C3" s="73"/>
    </row>
    <row r="4" spans="1:3" ht="13.8" x14ac:dyDescent="0.25">
      <c r="B4" s="297" t="s">
        <v>68</v>
      </c>
      <c r="C4" s="298"/>
    </row>
    <row r="5" spans="1:3" ht="13.8" x14ac:dyDescent="0.25">
      <c r="B5" s="299" t="s">
        <v>69</v>
      </c>
      <c r="C5" s="300" t="s">
        <v>70</v>
      </c>
    </row>
    <row r="6" spans="1:3" ht="27.6" x14ac:dyDescent="0.25">
      <c r="B6" s="299" t="s">
        <v>71</v>
      </c>
      <c r="C6" s="301" t="s">
        <v>415</v>
      </c>
    </row>
    <row r="7" spans="1:3" ht="14.4" thickBot="1" x14ac:dyDescent="0.3">
      <c r="B7" s="302" t="s">
        <v>99</v>
      </c>
      <c r="C7" s="303" t="s">
        <v>416</v>
      </c>
    </row>
    <row r="8" spans="1:3" ht="13.8" thickBot="1" x14ac:dyDescent="0.3">
      <c r="B8" s="73"/>
      <c r="C8" s="73"/>
    </row>
    <row r="9" spans="1:3" ht="13.8" x14ac:dyDescent="0.25">
      <c r="A9" s="3"/>
      <c r="B9" s="297" t="s">
        <v>72</v>
      </c>
      <c r="C9" s="304" t="s">
        <v>110</v>
      </c>
    </row>
    <row r="10" spans="1:3" ht="13.8" x14ac:dyDescent="0.25">
      <c r="B10" s="299" t="s">
        <v>73</v>
      </c>
      <c r="C10" s="313"/>
    </row>
    <row r="11" spans="1:3" ht="13.8" x14ac:dyDescent="0.25">
      <c r="B11" s="305" t="s">
        <v>74</v>
      </c>
      <c r="C11" s="313"/>
    </row>
    <row r="12" spans="1:3" ht="13.8" x14ac:dyDescent="0.25">
      <c r="B12" s="306" t="s">
        <v>75</v>
      </c>
      <c r="C12" s="313"/>
    </row>
    <row r="13" spans="1:3" ht="13.8" x14ac:dyDescent="0.25">
      <c r="B13" s="306" t="s">
        <v>76</v>
      </c>
      <c r="C13" s="313"/>
    </row>
    <row r="14" spans="1:3" ht="6.75" customHeight="1" x14ac:dyDescent="0.25">
      <c r="B14" s="306"/>
      <c r="C14" s="307"/>
    </row>
    <row r="15" spans="1:3" ht="13.8" x14ac:dyDescent="0.25">
      <c r="B15" s="306" t="s">
        <v>77</v>
      </c>
      <c r="C15" s="314"/>
    </row>
    <row r="16" spans="1:3" ht="13.8" x14ac:dyDescent="0.25">
      <c r="B16" s="306"/>
      <c r="C16" s="308"/>
    </row>
    <row r="17" spans="1:4" ht="13.8" x14ac:dyDescent="0.25">
      <c r="B17" s="306" t="s">
        <v>78</v>
      </c>
      <c r="C17" s="315"/>
    </row>
    <row r="18" spans="1:4" ht="14.4" thickBot="1" x14ac:dyDescent="0.3">
      <c r="B18" s="309" t="s">
        <v>79</v>
      </c>
      <c r="C18" s="316"/>
    </row>
    <row r="19" spans="1:4" ht="13.8" thickBot="1" x14ac:dyDescent="0.3">
      <c r="B19" s="73"/>
      <c r="C19" s="73"/>
    </row>
    <row r="20" spans="1:4" ht="13.8" x14ac:dyDescent="0.25">
      <c r="A20" s="3"/>
      <c r="B20" s="297" t="s">
        <v>80</v>
      </c>
      <c r="C20" s="310"/>
    </row>
    <row r="21" spans="1:4" x14ac:dyDescent="0.25">
      <c r="B21" s="305" t="s">
        <v>74</v>
      </c>
      <c r="C21" s="311" t="s">
        <v>186</v>
      </c>
    </row>
    <row r="22" spans="1:4" x14ac:dyDescent="0.25">
      <c r="B22" s="306" t="s">
        <v>75</v>
      </c>
      <c r="C22" s="311" t="s">
        <v>187</v>
      </c>
    </row>
    <row r="23" spans="1:4" x14ac:dyDescent="0.25">
      <c r="B23" s="306" t="s">
        <v>76</v>
      </c>
      <c r="C23" s="311" t="s">
        <v>98</v>
      </c>
    </row>
    <row r="24" spans="1:4" ht="13.8" thickBot="1" x14ac:dyDescent="0.3">
      <c r="B24" s="309" t="s">
        <v>79</v>
      </c>
      <c r="C24" s="312" t="s">
        <v>188</v>
      </c>
    </row>
    <row r="25" spans="1:4" s="5" customFormat="1" ht="5.25" customHeight="1" x14ac:dyDescent="0.25">
      <c r="A25" s="4"/>
      <c r="B25" s="9"/>
      <c r="C25" s="4"/>
      <c r="D25" s="4"/>
    </row>
    <row r="26" spans="1:4" s="5" customFormat="1" x14ac:dyDescent="0.25"/>
    <row r="27" spans="1:4" s="5" customFormat="1" x14ac:dyDescent="0.25"/>
    <row r="28" spans="1:4" s="5" customFormat="1" x14ac:dyDescent="0.25"/>
    <row r="29" spans="1:4" s="5" customFormat="1" x14ac:dyDescent="0.25"/>
    <row r="30" spans="1:4" s="5" customFormat="1" x14ac:dyDescent="0.25"/>
    <row r="31" spans="1:4" s="5" customFormat="1" x14ac:dyDescent="0.25"/>
    <row r="32" spans="1:4"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sheetData>
  <sheetProtection algorithmName="SHA-512" hashValue="THWtIZDXEhOamSObW3NSRQalDq9KqAHHQBn1grsIVPL4To7DnQm3a7f2HpiFM7hb7iUU39COxhm+HnM5meldCw==" saltValue="nb2W3y09cHXOqUrgYTIrZw==" spinCount="100000" sheet="1" objects="1" scenarios="1"/>
  <hyperlinks>
    <hyperlink ref="C9" location="Bearbeitungshinweise!C10" display="Bearbeitungshinweise" xr:uid="{00000000-0004-0000-0100-000000000000}"/>
  </hyperlinks>
  <printOptions horizontalCentered="1"/>
  <pageMargins left="0.27559055118110237" right="0.27559055118110237" top="1.3779527559055118" bottom="0.78740157480314965" header="0.78740157480314965" footer="0.39370078740157483"/>
  <pageSetup paperSize="9" scale="90" orientation="portrait" r:id="rId1"/>
  <headerFooter alignWithMargins="0">
    <oddFooter>&amp;R&amp;6© Gerd Schöffl, Kassel 2019</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tabColor rgb="FF00B050"/>
    <pageSetUpPr fitToPage="1"/>
  </sheetPr>
  <dimension ref="A1:S232"/>
  <sheetViews>
    <sheetView zoomScaleNormal="100" workbookViewId="0">
      <pane ySplit="12" topLeftCell="A13" activePane="bottomLeft" state="frozen"/>
      <selection activeCell="K28" sqref="K28"/>
      <selection pane="bottomLeft" activeCell="C12" sqref="C12"/>
    </sheetView>
  </sheetViews>
  <sheetFormatPr baseColWidth="10" defaultRowHeight="14.4" x14ac:dyDescent="0.3"/>
  <cols>
    <col min="1" max="1" width="90.5546875" customWidth="1"/>
    <col min="2" max="2" width="21" customWidth="1"/>
    <col min="3" max="3" width="14.77734375" customWidth="1"/>
    <col min="4" max="4" width="20.88671875" customWidth="1"/>
    <col min="5" max="5" width="14.6640625" customWidth="1"/>
    <col min="6" max="6" width="20.88671875" customWidth="1"/>
    <col min="7" max="7" width="14.6640625" customWidth="1"/>
    <col min="8" max="19" width="11.44140625" style="1"/>
  </cols>
  <sheetData>
    <row r="1" spans="1:19" ht="21" customHeight="1" x14ac:dyDescent="0.3">
      <c r="A1" s="70"/>
      <c r="B1" s="70"/>
      <c r="C1" s="70"/>
      <c r="D1" s="70"/>
      <c r="E1" s="70"/>
      <c r="F1" s="70"/>
      <c r="G1" s="70"/>
    </row>
    <row r="2" spans="1:19" ht="21" customHeight="1" x14ac:dyDescent="0.4">
      <c r="A2" s="71" t="s">
        <v>0</v>
      </c>
      <c r="B2" s="70"/>
      <c r="C2" s="70"/>
      <c r="D2" s="70"/>
      <c r="E2" s="70"/>
      <c r="F2" s="70"/>
      <c r="G2" s="70"/>
    </row>
    <row r="3" spans="1:19" ht="21" customHeight="1" x14ac:dyDescent="0.3">
      <c r="A3" s="70"/>
      <c r="B3" s="70"/>
      <c r="C3" s="70"/>
      <c r="D3" s="70"/>
      <c r="E3" s="70"/>
      <c r="F3" s="70"/>
      <c r="G3" s="70"/>
    </row>
    <row r="4" spans="1:19" ht="21" customHeight="1" x14ac:dyDescent="0.3">
      <c r="A4" s="70"/>
      <c r="B4" s="70"/>
      <c r="C4" s="70"/>
      <c r="D4" s="70"/>
      <c r="E4" s="70"/>
      <c r="F4" s="70"/>
      <c r="G4" s="70"/>
    </row>
    <row r="5" spans="1:19" x14ac:dyDescent="0.3">
      <c r="A5" s="325" t="str">
        <f>"Firma:" &amp;'1.1 Stammdaten'!C10</f>
        <v>Firma:</v>
      </c>
      <c r="B5" s="326"/>
      <c r="C5" s="326"/>
      <c r="D5" s="326"/>
      <c r="E5" s="326"/>
      <c r="F5" s="326"/>
      <c r="G5" s="327"/>
    </row>
    <row r="6" spans="1:19" ht="28.8" customHeight="1" x14ac:dyDescent="0.3">
      <c r="A6" s="339" t="str">
        <f>"Bezeichnung:" &amp;'1.1 Stammdaten'!C6</f>
        <v>Bezeichnung:Unterhalts- und Grundreinigung im Kinderhaus Lumina, Amalie-Wündisch-Straße 8, 34131 Kassel</v>
      </c>
      <c r="B6" s="339"/>
      <c r="C6" s="339"/>
      <c r="D6" s="339"/>
      <c r="E6" s="339"/>
      <c r="F6" s="338" t="s">
        <v>110</v>
      </c>
      <c r="G6" s="338"/>
    </row>
    <row r="7" spans="1:19" x14ac:dyDescent="0.3">
      <c r="A7" s="328" t="s">
        <v>1</v>
      </c>
      <c r="B7" s="329"/>
      <c r="C7" s="329"/>
      <c r="D7" s="329"/>
      <c r="E7" s="329"/>
      <c r="F7" s="329"/>
      <c r="G7" s="330"/>
    </row>
    <row r="8" spans="1:19" x14ac:dyDescent="0.3">
      <c r="A8" s="331" t="s">
        <v>2</v>
      </c>
      <c r="B8" s="332"/>
      <c r="C8" s="332"/>
      <c r="D8" s="332"/>
      <c r="E8" s="332"/>
      <c r="F8" s="332"/>
      <c r="G8" s="333"/>
    </row>
    <row r="9" spans="1:19" ht="15" thickBot="1" x14ac:dyDescent="0.35">
      <c r="A9" s="70"/>
      <c r="B9" s="70"/>
      <c r="C9" s="70"/>
      <c r="D9" s="70"/>
      <c r="E9" s="70"/>
      <c r="F9" s="70"/>
      <c r="G9" s="70"/>
    </row>
    <row r="10" spans="1:19" ht="40.950000000000003" customHeight="1" thickBot="1" x14ac:dyDescent="0.35">
      <c r="A10" s="70"/>
      <c r="B10" s="334" t="s">
        <v>316</v>
      </c>
      <c r="C10" s="335"/>
      <c r="D10" s="334" t="s">
        <v>264</v>
      </c>
      <c r="E10" s="335"/>
      <c r="F10" s="336" t="s">
        <v>424</v>
      </c>
      <c r="G10" s="337"/>
    </row>
    <row r="11" spans="1:19" ht="15" thickBot="1" x14ac:dyDescent="0.35">
      <c r="A11" s="70"/>
      <c r="B11" s="70"/>
      <c r="C11" s="70"/>
      <c r="D11" s="70"/>
      <c r="E11" s="70"/>
      <c r="F11" s="70"/>
      <c r="G11" s="70"/>
    </row>
    <row r="12" spans="1:19" ht="15" thickBot="1" x14ac:dyDescent="0.35">
      <c r="A12" s="200" t="s">
        <v>222</v>
      </c>
      <c r="B12" s="201">
        <v>1</v>
      </c>
      <c r="C12" s="202"/>
      <c r="D12" s="201">
        <v>1</v>
      </c>
      <c r="E12" s="202"/>
      <c r="F12" s="201">
        <v>1</v>
      </c>
      <c r="G12" s="202"/>
    </row>
    <row r="13" spans="1:19" s="69" customFormat="1" ht="15" thickBot="1" x14ac:dyDescent="0.35">
      <c r="A13" s="340"/>
      <c r="B13" s="341"/>
      <c r="C13" s="341"/>
      <c r="D13" s="341"/>
      <c r="E13" s="341"/>
      <c r="F13" s="341"/>
      <c r="G13" s="342"/>
      <c r="H13" s="1"/>
      <c r="I13" s="1"/>
      <c r="J13" s="1"/>
      <c r="K13" s="1"/>
      <c r="L13" s="1"/>
      <c r="M13" s="1"/>
      <c r="N13" s="1"/>
      <c r="O13" s="1"/>
      <c r="P13" s="1"/>
      <c r="Q13" s="1"/>
      <c r="R13" s="1"/>
      <c r="S13" s="1"/>
    </row>
    <row r="14" spans="1:19" s="69" customFormat="1" x14ac:dyDescent="0.3">
      <c r="A14" s="203" t="s">
        <v>270</v>
      </c>
      <c r="B14" s="282"/>
      <c r="C14" s="285" t="s">
        <v>423</v>
      </c>
      <c r="D14" s="282"/>
      <c r="E14" s="288" t="s">
        <v>423</v>
      </c>
      <c r="F14" s="282"/>
      <c r="G14" s="291" t="s">
        <v>423</v>
      </c>
      <c r="H14" s="1"/>
      <c r="I14" s="1"/>
      <c r="J14" s="1"/>
      <c r="K14" s="1"/>
      <c r="L14" s="1"/>
      <c r="M14" s="1"/>
      <c r="N14" s="1"/>
      <c r="O14" s="1"/>
      <c r="P14" s="1"/>
      <c r="Q14" s="1"/>
      <c r="R14" s="1"/>
      <c r="S14" s="1"/>
    </row>
    <row r="15" spans="1:19" s="69" customFormat="1" x14ac:dyDescent="0.3">
      <c r="A15" s="204" t="s">
        <v>271</v>
      </c>
      <c r="B15" s="283"/>
      <c r="C15" s="286" t="s">
        <v>423</v>
      </c>
      <c r="D15" s="283"/>
      <c r="E15" s="289" t="s">
        <v>423</v>
      </c>
      <c r="F15" s="283"/>
      <c r="G15" s="292" t="s">
        <v>423</v>
      </c>
      <c r="H15" s="1"/>
      <c r="I15" s="1"/>
      <c r="J15" s="1"/>
      <c r="K15" s="1"/>
      <c r="L15" s="1"/>
      <c r="M15" s="1"/>
      <c r="N15" s="1"/>
      <c r="O15" s="1"/>
      <c r="P15" s="1"/>
      <c r="Q15" s="1"/>
      <c r="R15" s="1"/>
      <c r="S15" s="1"/>
    </row>
    <row r="16" spans="1:19" s="69" customFormat="1" x14ac:dyDescent="0.3">
      <c r="A16" s="204" t="s">
        <v>272</v>
      </c>
      <c r="B16" s="283"/>
      <c r="C16" s="286" t="s">
        <v>423</v>
      </c>
      <c r="D16" s="283"/>
      <c r="E16" s="289" t="s">
        <v>423</v>
      </c>
      <c r="F16" s="283"/>
      <c r="G16" s="292" t="s">
        <v>423</v>
      </c>
      <c r="H16" s="1"/>
      <c r="I16" s="1"/>
      <c r="J16" s="1"/>
      <c r="K16" s="1"/>
      <c r="L16" s="1"/>
      <c r="M16" s="1"/>
      <c r="N16" s="1"/>
      <c r="O16" s="1"/>
      <c r="P16" s="1"/>
      <c r="Q16" s="1"/>
      <c r="R16" s="1"/>
      <c r="S16" s="1"/>
    </row>
    <row r="17" spans="1:19" s="69" customFormat="1" ht="15" thickBot="1" x14ac:dyDescent="0.35">
      <c r="A17" s="205" t="s">
        <v>273</v>
      </c>
      <c r="B17" s="284"/>
      <c r="C17" s="287" t="s">
        <v>423</v>
      </c>
      <c r="D17" s="284"/>
      <c r="E17" s="290" t="s">
        <v>423</v>
      </c>
      <c r="F17" s="284"/>
      <c r="G17" s="293" t="s">
        <v>423</v>
      </c>
      <c r="H17" s="1"/>
      <c r="I17" s="1"/>
      <c r="J17" s="1"/>
      <c r="K17" s="1"/>
      <c r="L17" s="1"/>
      <c r="M17" s="1"/>
      <c r="N17" s="1"/>
      <c r="O17" s="1"/>
      <c r="P17" s="1"/>
      <c r="Q17" s="1"/>
      <c r="R17" s="1"/>
      <c r="S17" s="1"/>
    </row>
    <row r="18" spans="1:19" s="69" customFormat="1" ht="15" thickBot="1" x14ac:dyDescent="0.35">
      <c r="A18" s="343"/>
      <c r="B18" s="344"/>
      <c r="C18" s="344"/>
      <c r="D18" s="344"/>
      <c r="E18" s="344"/>
      <c r="F18" s="344"/>
      <c r="G18" s="345"/>
      <c r="H18" s="1"/>
      <c r="I18" s="1"/>
      <c r="J18" s="1"/>
      <c r="K18" s="1"/>
      <c r="L18" s="1"/>
      <c r="M18" s="1"/>
      <c r="N18" s="1"/>
      <c r="O18" s="1"/>
      <c r="P18" s="1"/>
      <c r="Q18" s="1"/>
      <c r="R18" s="1"/>
      <c r="S18" s="1"/>
    </row>
    <row r="19" spans="1:19" s="69" customFormat="1" ht="15" thickBot="1" x14ac:dyDescent="0.35">
      <c r="A19" s="346" t="s">
        <v>314</v>
      </c>
      <c r="B19" s="347"/>
      <c r="C19" s="347"/>
      <c r="D19" s="348"/>
      <c r="E19" s="279"/>
      <c r="F19" s="349"/>
      <c r="G19" s="350"/>
      <c r="H19" s="1"/>
      <c r="I19" s="1"/>
      <c r="J19" s="1"/>
      <c r="K19" s="1"/>
      <c r="L19" s="1"/>
      <c r="M19" s="1"/>
      <c r="N19" s="1"/>
      <c r="O19" s="1"/>
      <c r="P19" s="1"/>
      <c r="Q19" s="1"/>
      <c r="R19" s="1"/>
      <c r="S19" s="1"/>
    </row>
    <row r="20" spans="1:19" ht="15" thickBot="1" x14ac:dyDescent="0.35">
      <c r="A20" s="322"/>
      <c r="B20" s="323"/>
      <c r="C20" s="323"/>
      <c r="D20" s="323"/>
      <c r="E20" s="323"/>
      <c r="F20" s="323"/>
      <c r="G20" s="324"/>
    </row>
    <row r="21" spans="1:19" ht="58.2" customHeight="1" x14ac:dyDescent="0.3">
      <c r="A21" s="206" t="s">
        <v>3</v>
      </c>
      <c r="B21" s="207" t="s">
        <v>265</v>
      </c>
      <c r="C21" s="208"/>
      <c r="D21" s="207" t="s">
        <v>265</v>
      </c>
      <c r="E21" s="270"/>
      <c r="F21" s="207" t="s">
        <v>265</v>
      </c>
      <c r="G21" s="209"/>
    </row>
    <row r="22" spans="1:19" s="69" customFormat="1" ht="13.8" customHeight="1" x14ac:dyDescent="0.3">
      <c r="A22" s="210" t="s">
        <v>283</v>
      </c>
      <c r="B22" s="211"/>
      <c r="C22" s="212"/>
      <c r="D22" s="211"/>
      <c r="E22" s="271"/>
      <c r="F22" s="211"/>
      <c r="G22" s="213"/>
      <c r="H22" s="1"/>
      <c r="I22" s="1"/>
      <c r="J22" s="1"/>
      <c r="K22" s="1"/>
      <c r="L22" s="1"/>
      <c r="M22" s="1"/>
      <c r="N22" s="1"/>
      <c r="O22" s="1"/>
      <c r="P22" s="1"/>
      <c r="Q22" s="1"/>
      <c r="R22" s="1"/>
      <c r="S22" s="1"/>
    </row>
    <row r="23" spans="1:19" x14ac:dyDescent="0.3">
      <c r="A23" s="214" t="s">
        <v>284</v>
      </c>
      <c r="B23" s="275"/>
      <c r="C23" s="215">
        <f>$C$12*B23</f>
        <v>0</v>
      </c>
      <c r="D23" s="275"/>
      <c r="E23" s="216">
        <f>$E$12*D23</f>
        <v>0</v>
      </c>
      <c r="F23" s="275"/>
      <c r="G23" s="217">
        <f>$G$12*F23</f>
        <v>0</v>
      </c>
    </row>
    <row r="24" spans="1:19" x14ac:dyDescent="0.3">
      <c r="A24" s="214" t="s">
        <v>285</v>
      </c>
      <c r="B24" s="275"/>
      <c r="C24" s="215">
        <f>$C$12*B24</f>
        <v>0</v>
      </c>
      <c r="D24" s="275"/>
      <c r="E24" s="216">
        <f t="shared" ref="E24:E28" si="0">$E$12*D24</f>
        <v>0</v>
      </c>
      <c r="F24" s="272" t="s">
        <v>289</v>
      </c>
      <c r="G24" s="219" t="s">
        <v>289</v>
      </c>
    </row>
    <row r="25" spans="1:19" x14ac:dyDescent="0.3">
      <c r="A25" s="214" t="s">
        <v>4</v>
      </c>
      <c r="B25" s="275"/>
      <c r="C25" s="215">
        <f>$C$12*B25</f>
        <v>0</v>
      </c>
      <c r="D25" s="275"/>
      <c r="E25" s="216">
        <f t="shared" si="0"/>
        <v>0</v>
      </c>
      <c r="F25" s="275"/>
      <c r="G25" s="217">
        <f>$G$12*F25</f>
        <v>0</v>
      </c>
    </row>
    <row r="26" spans="1:19" x14ac:dyDescent="0.3">
      <c r="A26" s="214" t="s">
        <v>286</v>
      </c>
      <c r="B26" s="275"/>
      <c r="C26" s="215">
        <f>$C$12*B26</f>
        <v>0</v>
      </c>
      <c r="D26" s="275"/>
      <c r="E26" s="216">
        <f t="shared" si="0"/>
        <v>0</v>
      </c>
      <c r="F26" s="272" t="s">
        <v>289</v>
      </c>
      <c r="G26" s="219" t="s">
        <v>289</v>
      </c>
    </row>
    <row r="27" spans="1:19" s="69" customFormat="1" x14ac:dyDescent="0.3">
      <c r="A27" s="214" t="s">
        <v>5</v>
      </c>
      <c r="B27" s="275"/>
      <c r="C27" s="215">
        <f t="shared" ref="C27:C31" si="1">$C$12*B27</f>
        <v>0</v>
      </c>
      <c r="D27" s="275"/>
      <c r="E27" s="216">
        <f t="shared" si="0"/>
        <v>0</v>
      </c>
      <c r="F27" s="272" t="s">
        <v>289</v>
      </c>
      <c r="G27" s="219" t="s">
        <v>289</v>
      </c>
      <c r="H27" s="1"/>
      <c r="I27" s="1"/>
      <c r="J27" s="1"/>
      <c r="K27" s="1"/>
      <c r="L27" s="1"/>
      <c r="M27" s="1"/>
      <c r="N27" s="1"/>
      <c r="O27" s="1"/>
      <c r="P27" s="1"/>
      <c r="Q27" s="1"/>
      <c r="R27" s="1"/>
      <c r="S27" s="1"/>
    </row>
    <row r="28" spans="1:19" s="69" customFormat="1" x14ac:dyDescent="0.3">
      <c r="A28" s="214" t="s">
        <v>268</v>
      </c>
      <c r="B28" s="275"/>
      <c r="C28" s="215">
        <f t="shared" si="1"/>
        <v>0</v>
      </c>
      <c r="D28" s="275"/>
      <c r="E28" s="216">
        <f t="shared" si="0"/>
        <v>0</v>
      </c>
      <c r="F28" s="275"/>
      <c r="G28" s="217">
        <f>$G$12*F28</f>
        <v>0</v>
      </c>
      <c r="H28" s="1"/>
      <c r="I28" s="1"/>
      <c r="J28" s="1"/>
      <c r="K28" s="1"/>
      <c r="L28" s="1"/>
      <c r="M28" s="1"/>
      <c r="N28" s="1"/>
      <c r="O28" s="1"/>
      <c r="P28" s="1"/>
      <c r="Q28" s="1"/>
      <c r="R28" s="1"/>
      <c r="S28" s="1"/>
    </row>
    <row r="29" spans="1:19" s="69" customFormat="1" x14ac:dyDescent="0.3">
      <c r="A29" s="214" t="s">
        <v>287</v>
      </c>
      <c r="B29" s="275"/>
      <c r="C29" s="215">
        <f t="shared" si="1"/>
        <v>0</v>
      </c>
      <c r="D29" s="275"/>
      <c r="E29" s="216">
        <f t="shared" ref="E29:E31" si="2">$E$12*D29</f>
        <v>0</v>
      </c>
      <c r="F29" s="275"/>
      <c r="G29" s="217">
        <f t="shared" ref="G29:G32" si="3">$G$12*F29</f>
        <v>0</v>
      </c>
      <c r="H29" s="1"/>
      <c r="I29" s="1"/>
      <c r="J29" s="1"/>
      <c r="K29" s="1"/>
      <c r="L29" s="1"/>
      <c r="M29" s="1"/>
      <c r="N29" s="1"/>
      <c r="O29" s="1"/>
      <c r="P29" s="1"/>
      <c r="Q29" s="1"/>
      <c r="R29" s="1"/>
      <c r="S29" s="1"/>
    </row>
    <row r="30" spans="1:19" s="69" customFormat="1" x14ac:dyDescent="0.3">
      <c r="A30" s="214" t="s">
        <v>269</v>
      </c>
      <c r="B30" s="275"/>
      <c r="C30" s="215">
        <f t="shared" si="1"/>
        <v>0</v>
      </c>
      <c r="D30" s="275"/>
      <c r="E30" s="216">
        <f t="shared" si="2"/>
        <v>0</v>
      </c>
      <c r="F30" s="275"/>
      <c r="G30" s="217">
        <f t="shared" si="3"/>
        <v>0</v>
      </c>
      <c r="H30" s="1"/>
      <c r="I30" s="1"/>
      <c r="J30" s="1"/>
      <c r="K30" s="1"/>
      <c r="L30" s="1"/>
      <c r="M30" s="1"/>
      <c r="N30" s="1"/>
      <c r="O30" s="1"/>
      <c r="P30" s="1"/>
      <c r="Q30" s="1"/>
      <c r="R30" s="1"/>
      <c r="S30" s="1"/>
    </row>
    <row r="31" spans="1:19" s="69" customFormat="1" x14ac:dyDescent="0.3">
      <c r="A31" s="214" t="s">
        <v>288</v>
      </c>
      <c r="B31" s="275"/>
      <c r="C31" s="215">
        <f t="shared" si="1"/>
        <v>0</v>
      </c>
      <c r="D31" s="275"/>
      <c r="E31" s="216">
        <f t="shared" si="2"/>
        <v>0</v>
      </c>
      <c r="F31" s="275"/>
      <c r="G31" s="217">
        <f t="shared" si="3"/>
        <v>0</v>
      </c>
      <c r="H31" s="1"/>
      <c r="I31" s="1"/>
      <c r="J31" s="1"/>
      <c r="K31" s="1"/>
      <c r="L31" s="1"/>
      <c r="M31" s="1"/>
      <c r="N31" s="1"/>
      <c r="O31" s="1"/>
      <c r="P31" s="1"/>
      <c r="Q31" s="1"/>
      <c r="R31" s="1"/>
      <c r="S31" s="1"/>
    </row>
    <row r="32" spans="1:19" x14ac:dyDescent="0.3">
      <c r="A32" s="214" t="s">
        <v>6</v>
      </c>
      <c r="B32" s="272" t="s">
        <v>289</v>
      </c>
      <c r="C32" s="218" t="s">
        <v>289</v>
      </c>
      <c r="D32" s="275"/>
      <c r="E32" s="216">
        <f>$E$12*D32</f>
        <v>0</v>
      </c>
      <c r="F32" s="275"/>
      <c r="G32" s="217">
        <f t="shared" si="3"/>
        <v>0</v>
      </c>
    </row>
    <row r="33" spans="1:19" x14ac:dyDescent="0.3">
      <c r="A33" s="210" t="s">
        <v>290</v>
      </c>
      <c r="B33" s="220"/>
      <c r="C33" s="215"/>
      <c r="D33" s="220"/>
      <c r="E33" s="216"/>
      <c r="F33" s="220"/>
      <c r="G33" s="217"/>
    </row>
    <row r="34" spans="1:19" x14ac:dyDescent="0.3">
      <c r="A34" s="214" t="s">
        <v>291</v>
      </c>
      <c r="B34" s="276"/>
      <c r="C34" s="215">
        <f t="shared" ref="C34:C43" si="4">$C$12*B34</f>
        <v>0</v>
      </c>
      <c r="D34" s="276"/>
      <c r="E34" s="216">
        <f t="shared" ref="E34:E43" si="5">$E$12*D34</f>
        <v>0</v>
      </c>
      <c r="F34" s="276"/>
      <c r="G34" s="217">
        <f t="shared" ref="G34:G43" si="6">$G$12*F34</f>
        <v>0</v>
      </c>
    </row>
    <row r="35" spans="1:19" x14ac:dyDescent="0.3">
      <c r="A35" s="214" t="s">
        <v>293</v>
      </c>
      <c r="B35" s="276"/>
      <c r="C35" s="215">
        <f t="shared" si="4"/>
        <v>0</v>
      </c>
      <c r="D35" s="276"/>
      <c r="E35" s="216">
        <f t="shared" si="5"/>
        <v>0</v>
      </c>
      <c r="F35" s="276"/>
      <c r="G35" s="217">
        <f t="shared" si="6"/>
        <v>0</v>
      </c>
    </row>
    <row r="36" spans="1:19" x14ac:dyDescent="0.3">
      <c r="A36" s="214" t="s">
        <v>292</v>
      </c>
      <c r="B36" s="276"/>
      <c r="C36" s="215">
        <f t="shared" si="4"/>
        <v>0</v>
      </c>
      <c r="D36" s="276"/>
      <c r="E36" s="216">
        <f t="shared" si="5"/>
        <v>0</v>
      </c>
      <c r="F36" s="276"/>
      <c r="G36" s="217">
        <f t="shared" si="6"/>
        <v>0</v>
      </c>
    </row>
    <row r="37" spans="1:19" x14ac:dyDescent="0.3">
      <c r="A37" s="214" t="s">
        <v>294</v>
      </c>
      <c r="B37" s="276"/>
      <c r="C37" s="215">
        <f t="shared" si="4"/>
        <v>0</v>
      </c>
      <c r="D37" s="276"/>
      <c r="E37" s="216">
        <f t="shared" si="5"/>
        <v>0</v>
      </c>
      <c r="F37" s="276"/>
      <c r="G37" s="217">
        <f t="shared" si="6"/>
        <v>0</v>
      </c>
    </row>
    <row r="38" spans="1:19" s="69" customFormat="1" x14ac:dyDescent="0.3">
      <c r="A38" s="214" t="s">
        <v>295</v>
      </c>
      <c r="B38" s="276"/>
      <c r="C38" s="215">
        <f t="shared" si="4"/>
        <v>0</v>
      </c>
      <c r="D38" s="276"/>
      <c r="E38" s="216">
        <f t="shared" si="5"/>
        <v>0</v>
      </c>
      <c r="F38" s="276"/>
      <c r="G38" s="217">
        <f t="shared" si="6"/>
        <v>0</v>
      </c>
      <c r="H38" s="1"/>
      <c r="I38" s="1"/>
      <c r="J38" s="1"/>
      <c r="K38" s="1"/>
      <c r="L38" s="1"/>
      <c r="M38" s="1"/>
      <c r="N38" s="1"/>
      <c r="O38" s="1"/>
      <c r="P38" s="1"/>
      <c r="Q38" s="1"/>
      <c r="R38" s="1"/>
      <c r="S38" s="1"/>
    </row>
    <row r="39" spans="1:19" s="69" customFormat="1" x14ac:dyDescent="0.3">
      <c r="A39" s="214" t="s">
        <v>296</v>
      </c>
      <c r="B39" s="276"/>
      <c r="C39" s="215">
        <f t="shared" si="4"/>
        <v>0</v>
      </c>
      <c r="D39" s="276"/>
      <c r="E39" s="216">
        <f t="shared" si="5"/>
        <v>0</v>
      </c>
      <c r="F39" s="276"/>
      <c r="G39" s="217">
        <f t="shared" si="6"/>
        <v>0</v>
      </c>
      <c r="H39" s="1"/>
      <c r="I39" s="1"/>
      <c r="J39" s="1"/>
      <c r="K39" s="1"/>
      <c r="L39" s="1"/>
      <c r="M39" s="1"/>
      <c r="N39" s="1"/>
      <c r="O39" s="1"/>
      <c r="P39" s="1"/>
      <c r="Q39" s="1"/>
      <c r="R39" s="1"/>
      <c r="S39" s="1"/>
    </row>
    <row r="40" spans="1:19" s="69" customFormat="1" x14ac:dyDescent="0.3">
      <c r="A40" s="214" t="s">
        <v>297</v>
      </c>
      <c r="B40" s="276"/>
      <c r="C40" s="215">
        <f t="shared" si="4"/>
        <v>0</v>
      </c>
      <c r="D40" s="276"/>
      <c r="E40" s="216">
        <f t="shared" si="5"/>
        <v>0</v>
      </c>
      <c r="F40" s="276"/>
      <c r="G40" s="217">
        <f t="shared" si="6"/>
        <v>0</v>
      </c>
      <c r="H40" s="1"/>
      <c r="I40" s="1"/>
      <c r="J40" s="1"/>
      <c r="K40" s="1"/>
      <c r="L40" s="1"/>
      <c r="M40" s="1"/>
      <c r="N40" s="1"/>
      <c r="O40" s="1"/>
      <c r="P40" s="1"/>
      <c r="Q40" s="1"/>
      <c r="R40" s="1"/>
      <c r="S40" s="1"/>
    </row>
    <row r="41" spans="1:19" x14ac:dyDescent="0.3">
      <c r="A41" s="214" t="s">
        <v>298</v>
      </c>
      <c r="B41" s="275"/>
      <c r="C41" s="215">
        <f t="shared" si="4"/>
        <v>0</v>
      </c>
      <c r="D41" s="275"/>
      <c r="E41" s="216">
        <f t="shared" si="5"/>
        <v>0</v>
      </c>
      <c r="F41" s="275"/>
      <c r="G41" s="217">
        <f t="shared" si="6"/>
        <v>0</v>
      </c>
    </row>
    <row r="42" spans="1:19" s="69" customFormat="1" x14ac:dyDescent="0.3">
      <c r="A42" s="214" t="s">
        <v>300</v>
      </c>
      <c r="B42" s="275"/>
      <c r="C42" s="215">
        <f t="shared" si="4"/>
        <v>0</v>
      </c>
      <c r="D42" s="275"/>
      <c r="E42" s="216">
        <f t="shared" si="5"/>
        <v>0</v>
      </c>
      <c r="F42" s="275"/>
      <c r="G42" s="217">
        <f t="shared" si="6"/>
        <v>0</v>
      </c>
      <c r="H42" s="1"/>
      <c r="I42" s="1"/>
      <c r="J42" s="1"/>
      <c r="K42" s="1"/>
      <c r="L42" s="1"/>
      <c r="M42" s="1"/>
      <c r="N42" s="1"/>
      <c r="O42" s="1"/>
      <c r="P42" s="1"/>
      <c r="Q42" s="1"/>
      <c r="R42" s="1"/>
      <c r="S42" s="1"/>
    </row>
    <row r="43" spans="1:19" ht="15" thickBot="1" x14ac:dyDescent="0.35">
      <c r="A43" s="221" t="s">
        <v>299</v>
      </c>
      <c r="B43" s="277"/>
      <c r="C43" s="222">
        <f t="shared" si="4"/>
        <v>0</v>
      </c>
      <c r="D43" s="277"/>
      <c r="E43" s="223">
        <f t="shared" si="5"/>
        <v>0</v>
      </c>
      <c r="F43" s="277"/>
      <c r="G43" s="224">
        <f t="shared" si="6"/>
        <v>0</v>
      </c>
    </row>
    <row r="44" spans="1:19" ht="15" thickBot="1" x14ac:dyDescent="0.35">
      <c r="A44" s="225" t="s">
        <v>301</v>
      </c>
      <c r="B44" s="226">
        <f t="shared" ref="B44:G44" si="7">SUM(B23:B43)+B12</f>
        <v>1</v>
      </c>
      <c r="C44" s="227">
        <f t="shared" si="7"/>
        <v>0</v>
      </c>
      <c r="D44" s="226">
        <f t="shared" si="7"/>
        <v>1</v>
      </c>
      <c r="E44" s="228">
        <f t="shared" si="7"/>
        <v>0</v>
      </c>
      <c r="F44" s="226">
        <f t="shared" si="7"/>
        <v>1</v>
      </c>
      <c r="G44" s="227">
        <f t="shared" si="7"/>
        <v>0</v>
      </c>
    </row>
    <row r="45" spans="1:19" ht="15" thickBot="1" x14ac:dyDescent="0.35">
      <c r="A45" s="359"/>
      <c r="B45" s="360"/>
      <c r="C45" s="360"/>
      <c r="D45" s="360"/>
      <c r="E45" s="360"/>
      <c r="F45" s="360"/>
      <c r="G45" s="361"/>
    </row>
    <row r="46" spans="1:19" x14ac:dyDescent="0.3">
      <c r="A46" s="353" t="s">
        <v>9</v>
      </c>
      <c r="B46" s="354"/>
      <c r="C46" s="354"/>
      <c r="D46" s="354"/>
      <c r="E46" s="354"/>
      <c r="F46" s="354"/>
      <c r="G46" s="355"/>
    </row>
    <row r="47" spans="1:19" x14ac:dyDescent="0.3">
      <c r="A47" s="229" t="s">
        <v>263</v>
      </c>
      <c r="B47" s="275"/>
      <c r="C47" s="230">
        <f t="shared" ref="C47:C55" si="8">$C$12*B47</f>
        <v>0</v>
      </c>
      <c r="D47" s="275"/>
      <c r="E47" s="216">
        <f t="shared" ref="E47:E55" si="9">$E$12*D47</f>
        <v>0</v>
      </c>
      <c r="F47" s="275"/>
      <c r="G47" s="231">
        <f t="shared" ref="G47:G55" si="10">$G$12*F47</f>
        <v>0</v>
      </c>
    </row>
    <row r="48" spans="1:19" s="63" customFormat="1" x14ac:dyDescent="0.3">
      <c r="A48" s="229" t="s">
        <v>266</v>
      </c>
      <c r="B48" s="275"/>
      <c r="C48" s="230">
        <f t="shared" si="8"/>
        <v>0</v>
      </c>
      <c r="D48" s="275"/>
      <c r="E48" s="216">
        <f t="shared" si="9"/>
        <v>0</v>
      </c>
      <c r="F48" s="275"/>
      <c r="G48" s="231">
        <f t="shared" si="10"/>
        <v>0</v>
      </c>
      <c r="H48" s="1"/>
      <c r="I48" s="1"/>
      <c r="J48" s="1"/>
      <c r="K48" s="1"/>
      <c r="L48" s="1"/>
      <c r="M48" s="1"/>
      <c r="N48" s="1"/>
      <c r="O48" s="1"/>
      <c r="P48" s="1"/>
      <c r="Q48" s="1"/>
      <c r="R48" s="1"/>
      <c r="S48" s="1"/>
    </row>
    <row r="49" spans="1:19" x14ac:dyDescent="0.3">
      <c r="A49" s="214" t="s">
        <v>10</v>
      </c>
      <c r="B49" s="275"/>
      <c r="C49" s="230">
        <f t="shared" si="8"/>
        <v>0</v>
      </c>
      <c r="D49" s="275"/>
      <c r="E49" s="216">
        <f t="shared" si="9"/>
        <v>0</v>
      </c>
      <c r="F49" s="275"/>
      <c r="G49" s="231">
        <f t="shared" si="10"/>
        <v>0</v>
      </c>
    </row>
    <row r="50" spans="1:19" x14ac:dyDescent="0.3">
      <c r="A50" s="214" t="s">
        <v>11</v>
      </c>
      <c r="B50" s="275"/>
      <c r="C50" s="230">
        <f t="shared" si="8"/>
        <v>0</v>
      </c>
      <c r="D50" s="275"/>
      <c r="E50" s="216">
        <f t="shared" si="9"/>
        <v>0</v>
      </c>
      <c r="F50" s="275"/>
      <c r="G50" s="231">
        <f t="shared" si="10"/>
        <v>0</v>
      </c>
    </row>
    <row r="51" spans="1:19" x14ac:dyDescent="0.3">
      <c r="A51" s="214" t="s">
        <v>12</v>
      </c>
      <c r="B51" s="275"/>
      <c r="C51" s="230">
        <f t="shared" si="8"/>
        <v>0</v>
      </c>
      <c r="D51" s="275"/>
      <c r="E51" s="216">
        <f t="shared" si="9"/>
        <v>0</v>
      </c>
      <c r="F51" s="275"/>
      <c r="G51" s="231">
        <f t="shared" si="10"/>
        <v>0</v>
      </c>
    </row>
    <row r="52" spans="1:19" s="69" customFormat="1" x14ac:dyDescent="0.3">
      <c r="A52" s="214" t="s">
        <v>302</v>
      </c>
      <c r="B52" s="275"/>
      <c r="C52" s="230">
        <f t="shared" si="8"/>
        <v>0</v>
      </c>
      <c r="D52" s="275"/>
      <c r="E52" s="216">
        <f t="shared" si="9"/>
        <v>0</v>
      </c>
      <c r="F52" s="275"/>
      <c r="G52" s="231">
        <f t="shared" si="10"/>
        <v>0</v>
      </c>
      <c r="H52" s="1"/>
      <c r="I52" s="1"/>
      <c r="J52" s="1"/>
      <c r="K52" s="1"/>
      <c r="L52" s="1"/>
      <c r="M52" s="1"/>
      <c r="N52" s="1"/>
      <c r="O52" s="1"/>
      <c r="P52" s="1"/>
      <c r="Q52" s="1"/>
      <c r="R52" s="1"/>
      <c r="S52" s="1"/>
    </row>
    <row r="53" spans="1:19" s="69" customFormat="1" x14ac:dyDescent="0.3">
      <c r="A53" s="214" t="s">
        <v>303</v>
      </c>
      <c r="B53" s="275"/>
      <c r="C53" s="230">
        <f t="shared" si="8"/>
        <v>0</v>
      </c>
      <c r="D53" s="275"/>
      <c r="E53" s="216">
        <f t="shared" si="9"/>
        <v>0</v>
      </c>
      <c r="F53" s="275"/>
      <c r="G53" s="231">
        <f t="shared" si="10"/>
        <v>0</v>
      </c>
      <c r="H53" s="1"/>
      <c r="I53" s="1"/>
      <c r="J53" s="1"/>
      <c r="K53" s="1"/>
      <c r="L53" s="1"/>
      <c r="M53" s="1"/>
      <c r="N53" s="1"/>
      <c r="O53" s="1"/>
      <c r="P53" s="1"/>
      <c r="Q53" s="1"/>
      <c r="R53" s="1"/>
      <c r="S53" s="1"/>
    </row>
    <row r="54" spans="1:19" ht="15" thickBot="1" x14ac:dyDescent="0.35">
      <c r="A54" s="221" t="s">
        <v>8</v>
      </c>
      <c r="B54" s="277"/>
      <c r="C54" s="232">
        <f t="shared" si="8"/>
        <v>0</v>
      </c>
      <c r="D54" s="277"/>
      <c r="E54" s="216">
        <f t="shared" si="9"/>
        <v>0</v>
      </c>
      <c r="F54" s="277"/>
      <c r="G54" s="233">
        <f t="shared" si="10"/>
        <v>0</v>
      </c>
    </row>
    <row r="55" spans="1:19" x14ac:dyDescent="0.3">
      <c r="A55" s="234" t="s">
        <v>304</v>
      </c>
      <c r="B55" s="235">
        <f>SUM(B47:B54)</f>
        <v>0</v>
      </c>
      <c r="C55" s="236">
        <f t="shared" si="8"/>
        <v>0</v>
      </c>
      <c r="D55" s="237">
        <f>SUM(D47:D54)</f>
        <v>0</v>
      </c>
      <c r="E55" s="238">
        <f t="shared" si="9"/>
        <v>0</v>
      </c>
      <c r="F55" s="235">
        <f>SUM(F47:F54)</f>
        <v>0</v>
      </c>
      <c r="G55" s="236">
        <f t="shared" si="10"/>
        <v>0</v>
      </c>
    </row>
    <row r="56" spans="1:19" s="69" customFormat="1" ht="15" thickBot="1" x14ac:dyDescent="0.35">
      <c r="A56" s="239"/>
      <c r="B56" s="240">
        <f>B44+B55</f>
        <v>1</v>
      </c>
      <c r="C56" s="241">
        <f>$C$12*B56</f>
        <v>0</v>
      </c>
      <c r="D56" s="242">
        <f>D44+D55</f>
        <v>1</v>
      </c>
      <c r="E56" s="243">
        <f>$E$12*D56</f>
        <v>0</v>
      </c>
      <c r="F56" s="240">
        <f>F44+F55</f>
        <v>1</v>
      </c>
      <c r="G56" s="241">
        <f>$G$12*F56</f>
        <v>0</v>
      </c>
      <c r="H56" s="1"/>
      <c r="I56" s="1"/>
      <c r="J56" s="1"/>
      <c r="K56" s="1"/>
      <c r="L56" s="1"/>
      <c r="M56" s="1"/>
      <c r="N56" s="1"/>
      <c r="O56" s="1"/>
      <c r="P56" s="1"/>
      <c r="Q56" s="1"/>
      <c r="R56" s="1"/>
      <c r="S56" s="1"/>
    </row>
    <row r="57" spans="1:19" ht="15" thickBot="1" x14ac:dyDescent="0.35">
      <c r="A57" s="362"/>
      <c r="B57" s="363"/>
      <c r="C57" s="363"/>
      <c r="D57" s="363"/>
      <c r="E57" s="363"/>
      <c r="F57" s="363"/>
      <c r="G57" s="364"/>
    </row>
    <row r="58" spans="1:19" x14ac:dyDescent="0.3">
      <c r="A58" s="356" t="s">
        <v>13</v>
      </c>
      <c r="B58" s="357"/>
      <c r="C58" s="357"/>
      <c r="D58" s="357"/>
      <c r="E58" s="357"/>
      <c r="F58" s="357"/>
      <c r="G58" s="358"/>
    </row>
    <row r="59" spans="1:19" x14ac:dyDescent="0.3">
      <c r="A59" s="214" t="s">
        <v>306</v>
      </c>
      <c r="B59" s="275"/>
      <c r="C59" s="230">
        <f>$C$12*B59</f>
        <v>0</v>
      </c>
      <c r="D59" s="275"/>
      <c r="E59" s="281">
        <f>$E$12*D59</f>
        <v>0</v>
      </c>
      <c r="F59" s="275"/>
      <c r="G59" s="217">
        <f>$G$12*F59</f>
        <v>0</v>
      </c>
    </row>
    <row r="60" spans="1:19" s="69" customFormat="1" x14ac:dyDescent="0.3">
      <c r="A60" s="214" t="s">
        <v>307</v>
      </c>
      <c r="B60" s="275"/>
      <c r="C60" s="230">
        <f t="shared" ref="C60:C62" si="11">$C$12*B60</f>
        <v>0</v>
      </c>
      <c r="D60" s="275"/>
      <c r="E60" s="281">
        <f t="shared" ref="E60:E62" si="12">$E$12*D60</f>
        <v>0</v>
      </c>
      <c r="F60" s="275"/>
      <c r="G60" s="217">
        <f t="shared" ref="G60:G62" si="13">$G$12*F60</f>
        <v>0</v>
      </c>
      <c r="H60" s="1"/>
      <c r="I60" s="1"/>
      <c r="J60" s="1"/>
      <c r="K60" s="1"/>
      <c r="L60" s="1"/>
      <c r="M60" s="1"/>
      <c r="N60" s="1"/>
      <c r="O60" s="1"/>
      <c r="P60" s="1"/>
      <c r="Q60" s="1"/>
      <c r="R60" s="1"/>
      <c r="S60" s="1"/>
    </row>
    <row r="61" spans="1:19" x14ac:dyDescent="0.3">
      <c r="A61" s="214" t="s">
        <v>14</v>
      </c>
      <c r="B61" s="275"/>
      <c r="C61" s="230">
        <f t="shared" si="11"/>
        <v>0</v>
      </c>
      <c r="D61" s="275"/>
      <c r="E61" s="281">
        <f t="shared" si="12"/>
        <v>0</v>
      </c>
      <c r="F61" s="275"/>
      <c r="G61" s="217">
        <f t="shared" si="13"/>
        <v>0</v>
      </c>
    </row>
    <row r="62" spans="1:19" ht="15" thickBot="1" x14ac:dyDescent="0.35">
      <c r="A62" s="244" t="s">
        <v>7</v>
      </c>
      <c r="B62" s="278"/>
      <c r="C62" s="245">
        <f t="shared" si="11"/>
        <v>0</v>
      </c>
      <c r="D62" s="278"/>
      <c r="E62" s="281">
        <f t="shared" si="12"/>
        <v>0</v>
      </c>
      <c r="F62" s="278"/>
      <c r="G62" s="217">
        <f t="shared" si="13"/>
        <v>0</v>
      </c>
    </row>
    <row r="63" spans="1:19" x14ac:dyDescent="0.3">
      <c r="A63" s="234" t="s">
        <v>305</v>
      </c>
      <c r="B63" s="235">
        <f>SUM(B59:B62)</f>
        <v>0</v>
      </c>
      <c r="C63" s="236">
        <f>$C$12*B63</f>
        <v>0</v>
      </c>
      <c r="D63" s="237">
        <f>SUM(D59:D62)</f>
        <v>0</v>
      </c>
      <c r="E63" s="238">
        <f>$E$12*D63</f>
        <v>0</v>
      </c>
      <c r="F63" s="235">
        <f>SUM(F59:F62)</f>
        <v>0</v>
      </c>
      <c r="G63" s="236">
        <f>$G$12*F63</f>
        <v>0</v>
      </c>
    </row>
    <row r="64" spans="1:19" s="69" customFormat="1" ht="15" thickBot="1" x14ac:dyDescent="0.35">
      <c r="A64" s="239" t="s">
        <v>16</v>
      </c>
      <c r="B64" s="246">
        <f>B56+B63</f>
        <v>1</v>
      </c>
      <c r="C64" s="247">
        <f>$C$12*B64</f>
        <v>0</v>
      </c>
      <c r="D64" s="248">
        <f>D56+D63</f>
        <v>1</v>
      </c>
      <c r="E64" s="249">
        <f>$E$12*D64</f>
        <v>0</v>
      </c>
      <c r="F64" s="246">
        <f>F56+F63</f>
        <v>1</v>
      </c>
      <c r="G64" s="247">
        <f>$G$12*F64</f>
        <v>0</v>
      </c>
      <c r="H64" s="1"/>
      <c r="I64" s="1"/>
      <c r="J64" s="1"/>
      <c r="K64" s="1"/>
      <c r="L64" s="1"/>
      <c r="M64" s="1"/>
      <c r="N64" s="1"/>
      <c r="O64" s="1"/>
      <c r="P64" s="1"/>
      <c r="Q64" s="1"/>
      <c r="R64" s="1"/>
      <c r="S64" s="1"/>
    </row>
    <row r="65" spans="1:19" s="69" customFormat="1" x14ac:dyDescent="0.3">
      <c r="A65" s="204" t="s">
        <v>15</v>
      </c>
      <c r="B65" s="275"/>
      <c r="C65" s="250">
        <f>C12*B65</f>
        <v>0</v>
      </c>
      <c r="D65" s="275"/>
      <c r="E65" s="251">
        <f>E12*D65</f>
        <v>0</v>
      </c>
      <c r="F65" s="275"/>
      <c r="G65" s="252">
        <f>G12*F65</f>
        <v>0</v>
      </c>
      <c r="H65" s="1"/>
      <c r="I65" s="1"/>
      <c r="J65" s="1"/>
      <c r="K65" s="1"/>
      <c r="L65" s="1"/>
      <c r="M65" s="1"/>
      <c r="N65" s="1"/>
      <c r="O65" s="1"/>
      <c r="P65" s="1"/>
      <c r="Q65" s="1"/>
      <c r="R65" s="1"/>
      <c r="S65" s="1"/>
    </row>
    <row r="66" spans="1:19" ht="15" thickBot="1" x14ac:dyDescent="0.35">
      <c r="A66" s="221" t="s">
        <v>17</v>
      </c>
      <c r="B66" s="277"/>
      <c r="C66" s="232">
        <f>C12*B66</f>
        <v>0</v>
      </c>
      <c r="D66" s="277"/>
      <c r="E66" s="223">
        <f>E12*D66</f>
        <v>0</v>
      </c>
      <c r="F66" s="277"/>
      <c r="G66" s="224">
        <f>G12*F66</f>
        <v>0</v>
      </c>
    </row>
    <row r="67" spans="1:19" ht="15" thickBot="1" x14ac:dyDescent="0.35">
      <c r="A67" s="253" t="s">
        <v>18</v>
      </c>
      <c r="B67" s="254">
        <f>B64+B65+B66</f>
        <v>1</v>
      </c>
      <c r="C67" s="255">
        <f>C12*B67</f>
        <v>0</v>
      </c>
      <c r="D67" s="254">
        <f>D64+D65+D66</f>
        <v>1</v>
      </c>
      <c r="E67" s="255">
        <f>E12*D67</f>
        <v>0</v>
      </c>
      <c r="F67" s="254">
        <f>F64+F65+F66</f>
        <v>1</v>
      </c>
      <c r="G67" s="255">
        <f>ROUND($G$12*F67,2)</f>
        <v>0</v>
      </c>
    </row>
    <row r="68" spans="1:19" s="69" customFormat="1" ht="15" thickBot="1" x14ac:dyDescent="0.35">
      <c r="A68" s="261"/>
      <c r="B68" s="256"/>
      <c r="C68" s="257"/>
      <c r="D68" s="256"/>
      <c r="E68" s="257"/>
      <c r="F68" s="256"/>
      <c r="G68" s="262"/>
      <c r="H68" s="1"/>
      <c r="I68" s="1"/>
      <c r="J68" s="1"/>
      <c r="K68" s="1"/>
      <c r="L68" s="1"/>
      <c r="M68" s="1"/>
      <c r="N68" s="1"/>
      <c r="O68" s="1"/>
      <c r="P68" s="1"/>
      <c r="Q68" s="1"/>
      <c r="R68" s="1"/>
      <c r="S68" s="1"/>
    </row>
    <row r="69" spans="1:19" s="69" customFormat="1" ht="15" thickBot="1" x14ac:dyDescent="0.35">
      <c r="A69" s="258" t="s">
        <v>308</v>
      </c>
      <c r="B69" s="365"/>
      <c r="C69" s="366"/>
      <c r="D69" s="365"/>
      <c r="E69" s="366"/>
      <c r="F69" s="365"/>
      <c r="G69" s="366"/>
      <c r="H69" s="1"/>
      <c r="I69" s="1"/>
      <c r="J69" s="1"/>
      <c r="K69" s="1"/>
      <c r="L69" s="1"/>
      <c r="M69" s="1"/>
      <c r="N69" s="1"/>
      <c r="O69" s="1"/>
      <c r="P69" s="1"/>
      <c r="Q69" s="1"/>
      <c r="R69" s="1"/>
      <c r="S69" s="1"/>
    </row>
    <row r="70" spans="1:19" s="69" customFormat="1" ht="15" thickBot="1" x14ac:dyDescent="0.35">
      <c r="A70" s="259" t="s">
        <v>426</v>
      </c>
      <c r="B70" s="367">
        <f>Stundenverrechnungssatz*B69+E67*D69+G67*F69</f>
        <v>0</v>
      </c>
      <c r="C70" s="368"/>
      <c r="D70" s="351"/>
      <c r="E70" s="351"/>
      <c r="F70" s="351"/>
      <c r="G70" s="352"/>
      <c r="H70" s="1"/>
      <c r="I70" s="1"/>
      <c r="J70" s="1"/>
      <c r="K70" s="1"/>
      <c r="L70" s="1"/>
      <c r="M70" s="1"/>
      <c r="N70" s="1"/>
      <c r="O70" s="1"/>
      <c r="P70" s="1"/>
      <c r="Q70" s="1"/>
      <c r="R70" s="1"/>
      <c r="S70" s="1"/>
    </row>
    <row r="71" spans="1:19" x14ac:dyDescent="0.3">
      <c r="A71" s="263"/>
      <c r="B71" s="264"/>
      <c r="C71" s="264"/>
      <c r="D71" s="264"/>
      <c r="E71" s="264"/>
      <c r="F71" s="264"/>
      <c r="G71" s="265"/>
    </row>
    <row r="72" spans="1:19" x14ac:dyDescent="0.3">
      <c r="A72" s="266" t="s">
        <v>19</v>
      </c>
      <c r="B72" s="260" t="s">
        <v>20</v>
      </c>
      <c r="C72" s="260" t="s">
        <v>21</v>
      </c>
      <c r="D72" s="260" t="s">
        <v>20</v>
      </c>
      <c r="E72" s="260" t="s">
        <v>21</v>
      </c>
      <c r="F72" s="260" t="s">
        <v>20</v>
      </c>
      <c r="G72" s="267" t="s">
        <v>21</v>
      </c>
    </row>
    <row r="73" spans="1:19" ht="15" thickBot="1" x14ac:dyDescent="0.35">
      <c r="A73" s="205" t="s">
        <v>22</v>
      </c>
      <c r="B73" s="278"/>
      <c r="C73" s="268">
        <f>Stundenverrechnungssatz+(C44*B73)</f>
        <v>0</v>
      </c>
      <c r="D73" s="278"/>
      <c r="E73" s="268">
        <f>E67+(E44*D73)</f>
        <v>0</v>
      </c>
      <c r="F73" s="278"/>
      <c r="G73" s="269">
        <f>G67+(G44*F73)</f>
        <v>0</v>
      </c>
    </row>
    <row r="74" spans="1:19" s="1" customFormat="1" x14ac:dyDescent="0.3">
      <c r="A74" s="273" t="s">
        <v>417</v>
      </c>
      <c r="B74" s="274"/>
      <c r="C74" s="274"/>
      <c r="D74" s="274"/>
      <c r="E74" s="274"/>
      <c r="F74" s="274"/>
      <c r="G74" s="274"/>
    </row>
    <row r="75" spans="1:19" s="1" customFormat="1" x14ac:dyDescent="0.3"/>
    <row r="76" spans="1:19" s="1" customFormat="1" x14ac:dyDescent="0.3"/>
    <row r="77" spans="1:19" s="1" customFormat="1" x14ac:dyDescent="0.3"/>
    <row r="78" spans="1:19" s="1" customFormat="1" x14ac:dyDescent="0.3"/>
    <row r="79" spans="1:19" s="1" customFormat="1" x14ac:dyDescent="0.3"/>
    <row r="80" spans="1:19"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row r="102" s="1" customFormat="1" x14ac:dyDescent="0.3"/>
    <row r="103" s="1" customFormat="1" x14ac:dyDescent="0.3"/>
    <row r="104" s="1" customFormat="1" x14ac:dyDescent="0.3"/>
    <row r="105" s="1" customFormat="1" x14ac:dyDescent="0.3"/>
    <row r="106" s="1" customFormat="1" x14ac:dyDescent="0.3"/>
    <row r="107" s="1" customFormat="1" x14ac:dyDescent="0.3"/>
    <row r="108" s="1" customFormat="1" x14ac:dyDescent="0.3"/>
    <row r="109" s="1" customFormat="1" x14ac:dyDescent="0.3"/>
    <row r="110" s="1" customFormat="1" x14ac:dyDescent="0.3"/>
    <row r="111" s="1" customFormat="1" x14ac:dyDescent="0.3"/>
    <row r="112" s="1" customFormat="1" x14ac:dyDescent="0.3"/>
    <row r="113" s="1" customFormat="1" x14ac:dyDescent="0.3"/>
    <row r="114" s="1" customFormat="1" x14ac:dyDescent="0.3"/>
    <row r="115" s="1" customFormat="1" x14ac:dyDescent="0.3"/>
    <row r="116" s="1" customFormat="1" x14ac:dyDescent="0.3"/>
    <row r="117" s="1" customFormat="1" x14ac:dyDescent="0.3"/>
    <row r="118" s="1" customFormat="1" x14ac:dyDescent="0.3"/>
    <row r="119" s="1" customFormat="1" x14ac:dyDescent="0.3"/>
    <row r="120" s="1" customFormat="1" x14ac:dyDescent="0.3"/>
    <row r="121" s="1" customFormat="1" x14ac:dyDescent="0.3"/>
    <row r="122" s="1" customFormat="1" x14ac:dyDescent="0.3"/>
    <row r="123" s="1" customFormat="1" x14ac:dyDescent="0.3"/>
    <row r="124" s="1" customFormat="1" x14ac:dyDescent="0.3"/>
    <row r="125" s="1" customFormat="1" x14ac:dyDescent="0.3"/>
    <row r="126" s="1" customFormat="1" x14ac:dyDescent="0.3"/>
    <row r="127" s="1" customFormat="1" x14ac:dyDescent="0.3"/>
    <row r="128" s="1" customFormat="1" x14ac:dyDescent="0.3"/>
    <row r="129" s="1" customFormat="1" x14ac:dyDescent="0.3"/>
    <row r="130" s="1" customFormat="1" x14ac:dyDescent="0.3"/>
    <row r="131" s="1" customFormat="1" x14ac:dyDescent="0.3"/>
    <row r="132" s="1" customFormat="1" x14ac:dyDescent="0.3"/>
    <row r="133" s="1" customFormat="1" x14ac:dyDescent="0.3"/>
    <row r="134" s="1" customFormat="1" x14ac:dyDescent="0.3"/>
    <row r="135" s="1" customFormat="1" x14ac:dyDescent="0.3"/>
    <row r="136" s="1" customFormat="1" x14ac:dyDescent="0.3"/>
    <row r="137" s="1" customFormat="1" x14ac:dyDescent="0.3"/>
    <row r="138" s="1" customFormat="1" x14ac:dyDescent="0.3"/>
    <row r="139" s="1" customFormat="1" x14ac:dyDescent="0.3"/>
    <row r="140" s="1" customFormat="1" x14ac:dyDescent="0.3"/>
    <row r="141" s="1" customFormat="1" x14ac:dyDescent="0.3"/>
    <row r="142" s="1" customFormat="1" x14ac:dyDescent="0.3"/>
    <row r="143" s="1" customFormat="1" x14ac:dyDescent="0.3"/>
    <row r="144" s="1" customFormat="1" x14ac:dyDescent="0.3"/>
    <row r="145" s="1" customFormat="1" x14ac:dyDescent="0.3"/>
    <row r="146" s="1" customFormat="1" x14ac:dyDescent="0.3"/>
    <row r="147" s="1" customFormat="1" x14ac:dyDescent="0.3"/>
    <row r="148" s="1" customFormat="1" x14ac:dyDescent="0.3"/>
    <row r="149" s="1" customFormat="1" x14ac:dyDescent="0.3"/>
    <row r="150" s="1" customFormat="1" x14ac:dyDescent="0.3"/>
    <row r="151" s="1" customFormat="1" x14ac:dyDescent="0.3"/>
    <row r="152" s="1" customFormat="1" x14ac:dyDescent="0.3"/>
    <row r="153" s="1" customFormat="1" x14ac:dyDescent="0.3"/>
    <row r="154" s="1" customFormat="1" x14ac:dyDescent="0.3"/>
    <row r="155" s="1" customFormat="1" x14ac:dyDescent="0.3"/>
    <row r="156" s="1" customFormat="1" x14ac:dyDescent="0.3"/>
    <row r="157" s="1" customFormat="1" x14ac:dyDescent="0.3"/>
    <row r="158" s="1" customFormat="1" x14ac:dyDescent="0.3"/>
    <row r="159" s="1" customFormat="1" x14ac:dyDescent="0.3"/>
    <row r="160" s="1" customFormat="1" x14ac:dyDescent="0.3"/>
    <row r="161" s="1" customFormat="1" x14ac:dyDescent="0.3"/>
    <row r="162" s="1" customFormat="1" x14ac:dyDescent="0.3"/>
    <row r="163" s="1" customFormat="1" x14ac:dyDescent="0.3"/>
    <row r="164" s="1" customFormat="1" x14ac:dyDescent="0.3"/>
    <row r="165" s="1" customFormat="1" x14ac:dyDescent="0.3"/>
    <row r="166" s="1" customFormat="1" x14ac:dyDescent="0.3"/>
    <row r="167" s="1" customFormat="1" x14ac:dyDescent="0.3"/>
    <row r="168" s="1" customFormat="1" x14ac:dyDescent="0.3"/>
    <row r="169" s="1" customFormat="1" x14ac:dyDescent="0.3"/>
    <row r="170" s="1" customFormat="1" x14ac:dyDescent="0.3"/>
    <row r="171" s="1" customFormat="1" x14ac:dyDescent="0.3"/>
    <row r="172" s="1" customFormat="1" x14ac:dyDescent="0.3"/>
    <row r="173" s="1" customFormat="1" x14ac:dyDescent="0.3"/>
    <row r="174" s="1" customFormat="1" x14ac:dyDescent="0.3"/>
    <row r="175" s="1" customFormat="1" x14ac:dyDescent="0.3"/>
    <row r="176" s="1" customFormat="1" x14ac:dyDescent="0.3"/>
    <row r="177" s="1" customFormat="1" x14ac:dyDescent="0.3"/>
    <row r="178" s="1" customFormat="1" x14ac:dyDescent="0.3"/>
    <row r="179" s="1" customFormat="1" x14ac:dyDescent="0.3"/>
    <row r="180" s="1" customFormat="1" x14ac:dyDescent="0.3"/>
    <row r="181" s="1" customFormat="1" x14ac:dyDescent="0.3"/>
    <row r="182" s="1" customFormat="1" x14ac:dyDescent="0.3"/>
    <row r="183" s="1" customFormat="1" x14ac:dyDescent="0.3"/>
    <row r="184" s="1" customFormat="1" x14ac:dyDescent="0.3"/>
    <row r="185" s="1" customFormat="1" x14ac:dyDescent="0.3"/>
    <row r="186" s="1" customFormat="1" x14ac:dyDescent="0.3"/>
    <row r="187" s="1" customFormat="1" x14ac:dyDescent="0.3"/>
    <row r="188" s="1" customFormat="1" x14ac:dyDescent="0.3"/>
    <row r="189" s="1" customFormat="1" x14ac:dyDescent="0.3"/>
    <row r="190" s="1" customFormat="1" x14ac:dyDescent="0.3"/>
    <row r="191" s="1" customFormat="1" x14ac:dyDescent="0.3"/>
    <row r="192" s="1" customFormat="1" x14ac:dyDescent="0.3"/>
    <row r="193" s="1" customFormat="1" x14ac:dyDescent="0.3"/>
    <row r="194" s="1" customFormat="1" x14ac:dyDescent="0.3"/>
    <row r="195" s="1" customFormat="1" x14ac:dyDescent="0.3"/>
    <row r="196" s="1" customFormat="1" x14ac:dyDescent="0.3"/>
    <row r="197" s="1" customFormat="1" x14ac:dyDescent="0.3"/>
    <row r="198" s="1" customFormat="1" x14ac:dyDescent="0.3"/>
    <row r="199" s="1" customFormat="1" x14ac:dyDescent="0.3"/>
    <row r="200" s="1" customFormat="1" x14ac:dyDescent="0.3"/>
    <row r="201" s="1" customFormat="1" x14ac:dyDescent="0.3"/>
    <row r="202" s="1" customFormat="1" x14ac:dyDescent="0.3"/>
    <row r="203" s="1" customFormat="1" x14ac:dyDescent="0.3"/>
    <row r="204" s="1" customFormat="1" x14ac:dyDescent="0.3"/>
    <row r="205" s="1" customFormat="1" x14ac:dyDescent="0.3"/>
    <row r="206" s="1" customFormat="1" x14ac:dyDescent="0.3"/>
    <row r="207" s="1" customFormat="1" x14ac:dyDescent="0.3"/>
    <row r="208" s="1" customFormat="1" x14ac:dyDescent="0.3"/>
    <row r="209" s="1" customFormat="1" x14ac:dyDescent="0.3"/>
    <row r="210" s="1" customFormat="1" x14ac:dyDescent="0.3"/>
    <row r="211" s="1" customFormat="1" x14ac:dyDescent="0.3"/>
    <row r="212" s="1" customFormat="1" x14ac:dyDescent="0.3"/>
    <row r="213" s="1" customFormat="1" x14ac:dyDescent="0.3"/>
    <row r="214" s="1" customFormat="1" x14ac:dyDescent="0.3"/>
    <row r="215" s="1" customFormat="1" x14ac:dyDescent="0.3"/>
    <row r="216" s="1" customFormat="1" x14ac:dyDescent="0.3"/>
    <row r="217" s="1" customFormat="1" x14ac:dyDescent="0.3"/>
    <row r="218" s="1" customFormat="1" x14ac:dyDescent="0.3"/>
    <row r="219" s="1" customFormat="1" x14ac:dyDescent="0.3"/>
    <row r="220" s="1" customFormat="1" x14ac:dyDescent="0.3"/>
    <row r="221" s="1" customFormat="1" x14ac:dyDescent="0.3"/>
    <row r="222" s="1" customFormat="1" x14ac:dyDescent="0.3"/>
    <row r="223" s="1" customFormat="1" x14ac:dyDescent="0.3"/>
    <row r="224" s="1" customFormat="1" x14ac:dyDescent="0.3"/>
    <row r="225" s="1" customFormat="1" x14ac:dyDescent="0.3"/>
    <row r="226" s="1" customFormat="1" x14ac:dyDescent="0.3"/>
    <row r="227" s="1" customFormat="1" x14ac:dyDescent="0.3"/>
    <row r="228" s="1" customFormat="1" x14ac:dyDescent="0.3"/>
    <row r="229" s="1" customFormat="1" x14ac:dyDescent="0.3"/>
    <row r="230" s="1" customFormat="1" x14ac:dyDescent="0.3"/>
    <row r="231" s="1" customFormat="1" x14ac:dyDescent="0.3"/>
    <row r="232" s="1" customFormat="1" x14ac:dyDescent="0.3"/>
  </sheetData>
  <sheetProtection algorithmName="SHA-512" hashValue="JiwpGBjz/ByqEovaS7c5mNdm316Uee5CRD7uBSlbsTMuk985ggb+k5BpMeYYbahtTyZ03IsPkn62X8wm/u7MeA==" saltValue="CPOndifFx8f9bEfLQztgcQ==" spinCount="100000" sheet="1" objects="1" scenarios="1"/>
  <mergeCells count="22">
    <mergeCell ref="D70:G70"/>
    <mergeCell ref="A46:G46"/>
    <mergeCell ref="A58:G58"/>
    <mergeCell ref="A45:G45"/>
    <mergeCell ref="A57:G57"/>
    <mergeCell ref="B69:C69"/>
    <mergeCell ref="D69:E69"/>
    <mergeCell ref="F69:G69"/>
    <mergeCell ref="B70:C70"/>
    <mergeCell ref="A20:G20"/>
    <mergeCell ref="A5:G5"/>
    <mergeCell ref="A7:G7"/>
    <mergeCell ref="A8:G8"/>
    <mergeCell ref="B10:C10"/>
    <mergeCell ref="D10:E10"/>
    <mergeCell ref="F10:G10"/>
    <mergeCell ref="F6:G6"/>
    <mergeCell ref="A6:E6"/>
    <mergeCell ref="A13:G13"/>
    <mergeCell ref="A18:G18"/>
    <mergeCell ref="A19:D19"/>
    <mergeCell ref="F19:G19"/>
  </mergeCells>
  <hyperlinks>
    <hyperlink ref="F6" location="Bearbeitungshinweise!C12" display="Bearbeitungshinweise" xr:uid="{00000000-0004-0000-0200-000000000000}"/>
  </hyperlinks>
  <printOptions horizontalCentered="1"/>
  <pageMargins left="0.31496062992125984" right="0.31496062992125984" top="0.19685039370078741" bottom="0.19685039370078741" header="0.31496062992125984" footer="0.31496062992125984"/>
  <pageSetup paperSize="9" scale="49" orientation="portrait" r:id="rId1"/>
  <headerFooter>
    <oddFooter>&amp;R&amp;6© Gerd Schöffl, Kassel 2019</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
    <tabColor rgb="FF00B050"/>
  </sheetPr>
  <dimension ref="A1:P101"/>
  <sheetViews>
    <sheetView workbookViewId="0">
      <pane ySplit="5" topLeftCell="A6" activePane="bottomLeft" state="frozen"/>
      <selection activeCell="K28" sqref="K28"/>
      <selection pane="bottomLeft" activeCell="E6" sqref="E6"/>
    </sheetView>
  </sheetViews>
  <sheetFormatPr baseColWidth="10" defaultRowHeight="14.4" x14ac:dyDescent="0.3"/>
  <cols>
    <col min="2" max="2" width="13.5546875" customWidth="1"/>
    <col min="3" max="3" width="56.88671875" bestFit="1" customWidth="1"/>
    <col min="4" max="4" width="11.109375" bestFit="1" customWidth="1"/>
    <col min="5" max="5" width="11.109375" customWidth="1"/>
    <col min="7" max="7" width="42.5546875" customWidth="1"/>
    <col min="8" max="14" width="11.44140625" style="1"/>
    <col min="15" max="15" width="15.5546875" style="1" bestFit="1" customWidth="1"/>
    <col min="16" max="16" width="16.109375" style="1" bestFit="1" customWidth="1"/>
  </cols>
  <sheetData>
    <row r="1" spans="1:8" ht="85.5" customHeight="1" x14ac:dyDescent="0.3">
      <c r="A1" s="369" t="s">
        <v>23</v>
      </c>
      <c r="B1" s="369"/>
      <c r="C1" s="370"/>
      <c r="D1" s="370"/>
      <c r="E1" s="370"/>
      <c r="F1" s="370"/>
      <c r="G1" s="370"/>
    </row>
    <row r="2" spans="1:8" x14ac:dyDescent="0.3">
      <c r="A2" s="325" t="str">
        <f>"Firma:" &amp;'1.1 Stammdaten'!C10</f>
        <v>Firma:</v>
      </c>
      <c r="B2" s="326"/>
      <c r="C2" s="326"/>
      <c r="D2" s="326"/>
      <c r="E2" s="326"/>
      <c r="F2" s="326"/>
      <c r="G2" s="327"/>
      <c r="H2" s="18"/>
    </row>
    <row r="3" spans="1:8" ht="5.25" customHeight="1" x14ac:dyDescent="0.3">
      <c r="A3" s="371"/>
      <c r="B3" s="371"/>
      <c r="C3" s="372"/>
      <c r="D3" s="372"/>
      <c r="E3" s="372"/>
      <c r="F3" s="372"/>
      <c r="G3" s="373"/>
      <c r="H3" s="18"/>
    </row>
    <row r="4" spans="1:8" ht="28.8" customHeight="1" x14ac:dyDescent="0.3">
      <c r="A4" s="374" t="str">
        <f>"Objekt: "&amp;('1.1 Stammdaten'!C6)</f>
        <v>Objekt: Unterhalts- und Grundreinigung im Kinderhaus Lumina, Amalie-Wündisch-Straße 8, 34131 Kassel</v>
      </c>
      <c r="B4" s="375"/>
      <c r="C4" s="376"/>
      <c r="D4" s="376"/>
      <c r="E4" s="376"/>
      <c r="F4" s="377"/>
      <c r="G4" s="98" t="s">
        <v>110</v>
      </c>
    </row>
    <row r="5" spans="1:8" ht="30" customHeight="1" x14ac:dyDescent="0.3">
      <c r="A5" s="99" t="s">
        <v>24</v>
      </c>
      <c r="B5" s="99" t="s">
        <v>166</v>
      </c>
      <c r="C5" s="100" t="s">
        <v>25</v>
      </c>
      <c r="D5" s="99" t="s">
        <v>26</v>
      </c>
      <c r="E5" s="99" t="s">
        <v>27</v>
      </c>
      <c r="F5" s="99" t="s">
        <v>28</v>
      </c>
      <c r="G5" s="101" t="s">
        <v>29</v>
      </c>
    </row>
    <row r="6" spans="1:8" ht="60" customHeight="1" x14ac:dyDescent="0.3">
      <c r="A6" s="103" t="s">
        <v>30</v>
      </c>
      <c r="B6" s="104" t="s">
        <v>165</v>
      </c>
      <c r="C6" s="105" t="s">
        <v>31</v>
      </c>
      <c r="D6" s="102">
        <v>140</v>
      </c>
      <c r="E6" s="106"/>
      <c r="F6" s="102">
        <v>180</v>
      </c>
      <c r="G6" s="107"/>
    </row>
    <row r="7" spans="1:8" ht="60" customHeight="1" x14ac:dyDescent="0.3">
      <c r="A7" s="103" t="s">
        <v>32</v>
      </c>
      <c r="B7" s="104" t="s">
        <v>165</v>
      </c>
      <c r="C7" s="105" t="s">
        <v>33</v>
      </c>
      <c r="D7" s="102">
        <v>100</v>
      </c>
      <c r="E7" s="106"/>
      <c r="F7" s="102">
        <v>130</v>
      </c>
      <c r="G7" s="107"/>
    </row>
    <row r="8" spans="1:8" ht="60" customHeight="1" x14ac:dyDescent="0.3">
      <c r="A8" s="103" t="s">
        <v>34</v>
      </c>
      <c r="B8" s="104" t="s">
        <v>165</v>
      </c>
      <c r="C8" s="105" t="s">
        <v>35</v>
      </c>
      <c r="D8" s="102">
        <v>130</v>
      </c>
      <c r="E8" s="106"/>
      <c r="F8" s="102">
        <v>150</v>
      </c>
      <c r="G8" s="107"/>
    </row>
    <row r="9" spans="1:8" ht="60" customHeight="1" x14ac:dyDescent="0.3">
      <c r="A9" s="103">
        <v>2</v>
      </c>
      <c r="B9" s="104" t="s">
        <v>167</v>
      </c>
      <c r="C9" s="105" t="s">
        <v>36</v>
      </c>
      <c r="D9" s="102">
        <v>150</v>
      </c>
      <c r="E9" s="106"/>
      <c r="F9" s="102">
        <v>170</v>
      </c>
      <c r="G9" s="107"/>
    </row>
    <row r="10" spans="1:8" ht="60" customHeight="1" x14ac:dyDescent="0.3">
      <c r="A10" s="103">
        <v>3</v>
      </c>
      <c r="B10" s="104" t="s">
        <v>168</v>
      </c>
      <c r="C10" s="105" t="s">
        <v>37</v>
      </c>
      <c r="D10" s="102">
        <v>60</v>
      </c>
      <c r="E10" s="106"/>
      <c r="F10" s="102">
        <v>80</v>
      </c>
      <c r="G10" s="107"/>
    </row>
    <row r="11" spans="1:8" ht="60" customHeight="1" x14ac:dyDescent="0.3">
      <c r="A11" s="103">
        <v>4</v>
      </c>
      <c r="B11" s="104" t="s">
        <v>169</v>
      </c>
      <c r="C11" s="105" t="s">
        <v>179</v>
      </c>
      <c r="D11" s="102">
        <v>200</v>
      </c>
      <c r="E11" s="108" t="s">
        <v>206</v>
      </c>
      <c r="F11" s="102">
        <v>320</v>
      </c>
      <c r="G11" s="109" t="s">
        <v>197</v>
      </c>
    </row>
    <row r="12" spans="1:8" ht="60" customHeight="1" x14ac:dyDescent="0.3">
      <c r="A12" s="103">
        <v>5</v>
      </c>
      <c r="B12" s="104" t="s">
        <v>170</v>
      </c>
      <c r="C12" s="105" t="s">
        <v>38</v>
      </c>
      <c r="D12" s="102">
        <v>100</v>
      </c>
      <c r="E12" s="106"/>
      <c r="F12" s="102">
        <v>130</v>
      </c>
      <c r="G12" s="107"/>
    </row>
    <row r="13" spans="1:8" ht="60" customHeight="1" x14ac:dyDescent="0.3">
      <c r="A13" s="103">
        <v>6</v>
      </c>
      <c r="B13" s="104" t="s">
        <v>171</v>
      </c>
      <c r="C13" s="105" t="s">
        <v>209</v>
      </c>
      <c r="D13" s="102">
        <v>130</v>
      </c>
      <c r="E13" s="106"/>
      <c r="F13" s="102">
        <v>200</v>
      </c>
      <c r="G13" s="107"/>
    </row>
    <row r="14" spans="1:8" ht="60" customHeight="1" x14ac:dyDescent="0.3">
      <c r="A14" s="103">
        <v>7</v>
      </c>
      <c r="B14" s="104" t="s">
        <v>172</v>
      </c>
      <c r="C14" s="105" t="s">
        <v>39</v>
      </c>
      <c r="D14" s="102">
        <v>350</v>
      </c>
      <c r="E14" s="108" t="s">
        <v>206</v>
      </c>
      <c r="F14" s="102">
        <v>600</v>
      </c>
      <c r="G14" s="109" t="s">
        <v>197</v>
      </c>
    </row>
    <row r="15" spans="1:8" ht="60" customHeight="1" x14ac:dyDescent="0.3">
      <c r="A15" s="103">
        <v>8</v>
      </c>
      <c r="B15" s="104" t="s">
        <v>173</v>
      </c>
      <c r="C15" s="105" t="s">
        <v>213</v>
      </c>
      <c r="D15" s="102">
        <v>120</v>
      </c>
      <c r="E15" s="106"/>
      <c r="F15" s="102">
        <v>140</v>
      </c>
      <c r="G15" s="107"/>
    </row>
    <row r="16" spans="1:8" ht="60" customHeight="1" x14ac:dyDescent="0.3">
      <c r="A16" s="103">
        <v>9</v>
      </c>
      <c r="B16" s="104" t="s">
        <v>174</v>
      </c>
      <c r="C16" s="105" t="s">
        <v>40</v>
      </c>
      <c r="D16" s="102">
        <v>180</v>
      </c>
      <c r="E16" s="108" t="s">
        <v>206</v>
      </c>
      <c r="F16" s="102">
        <v>230</v>
      </c>
      <c r="G16" s="109" t="s">
        <v>197</v>
      </c>
    </row>
    <row r="17" spans="1:7" ht="60" customHeight="1" x14ac:dyDescent="0.3">
      <c r="A17" s="103">
        <v>10</v>
      </c>
      <c r="B17" s="104" t="s">
        <v>175</v>
      </c>
      <c r="C17" s="105" t="s">
        <v>202</v>
      </c>
      <c r="D17" s="102">
        <v>150</v>
      </c>
      <c r="E17" s="106"/>
      <c r="F17" s="102">
        <v>220</v>
      </c>
      <c r="G17" s="107"/>
    </row>
    <row r="18" spans="1:7" ht="60" customHeight="1" x14ac:dyDescent="0.3">
      <c r="A18" s="103">
        <v>11</v>
      </c>
      <c r="B18" s="104" t="s">
        <v>176</v>
      </c>
      <c r="C18" s="105" t="s">
        <v>178</v>
      </c>
      <c r="D18" s="102">
        <v>80</v>
      </c>
      <c r="E18" s="108" t="s">
        <v>206</v>
      </c>
      <c r="F18" s="102">
        <v>160</v>
      </c>
      <c r="G18" s="109" t="s">
        <v>197</v>
      </c>
    </row>
    <row r="19" spans="1:7" ht="60" customHeight="1" x14ac:dyDescent="0.3">
      <c r="A19" s="103">
        <v>12</v>
      </c>
      <c r="B19" s="104" t="s">
        <v>177</v>
      </c>
      <c r="C19" s="105" t="s">
        <v>180</v>
      </c>
      <c r="D19" s="102">
        <v>150</v>
      </c>
      <c r="E19" s="108" t="s">
        <v>206</v>
      </c>
      <c r="F19" s="102">
        <v>220</v>
      </c>
      <c r="G19" s="109" t="s">
        <v>197</v>
      </c>
    </row>
    <row r="20" spans="1:7" ht="28.5" customHeight="1" x14ac:dyDescent="0.3">
      <c r="A20" s="378" t="s">
        <v>198</v>
      </c>
      <c r="B20" s="379"/>
      <c r="C20" s="380"/>
      <c r="D20" s="380"/>
      <c r="E20" s="380"/>
      <c r="F20" s="380"/>
      <c r="G20" s="381"/>
    </row>
    <row r="21" spans="1:7" s="1" customFormat="1" x14ac:dyDescent="0.3">
      <c r="A21" s="72"/>
      <c r="B21" s="72"/>
      <c r="C21" s="72"/>
      <c r="D21" s="72"/>
      <c r="E21" s="72"/>
      <c r="F21" s="72"/>
      <c r="G21" s="72"/>
    </row>
    <row r="22" spans="1:7" s="1" customFormat="1" x14ac:dyDescent="0.3">
      <c r="A22" s="72"/>
      <c r="B22" s="72"/>
      <c r="C22" s="72"/>
      <c r="D22" s="72"/>
      <c r="E22" s="72"/>
      <c r="F22" s="72"/>
      <c r="G22" s="72"/>
    </row>
    <row r="23" spans="1:7" s="1" customFormat="1" x14ac:dyDescent="0.3">
      <c r="A23" s="72"/>
      <c r="B23" s="72"/>
      <c r="C23" s="72"/>
      <c r="D23" s="72"/>
      <c r="E23" s="72"/>
      <c r="F23" s="72"/>
      <c r="G23" s="72"/>
    </row>
    <row r="24" spans="1:7" s="1" customFormat="1" x14ac:dyDescent="0.3">
      <c r="A24" s="72"/>
      <c r="B24" s="72"/>
      <c r="C24" s="72"/>
      <c r="D24" s="72"/>
      <c r="E24" s="72"/>
      <c r="F24" s="72"/>
      <c r="G24" s="72"/>
    </row>
    <row r="25" spans="1:7" s="1" customFormat="1" x14ac:dyDescent="0.3">
      <c r="A25" s="72"/>
      <c r="B25" s="72"/>
      <c r="C25" s="72"/>
      <c r="D25" s="72"/>
      <c r="E25" s="72"/>
      <c r="F25" s="72"/>
      <c r="G25" s="72"/>
    </row>
    <row r="26" spans="1:7" s="1" customFormat="1" x14ac:dyDescent="0.3">
      <c r="A26" s="72"/>
      <c r="B26" s="72"/>
      <c r="C26" s="72"/>
      <c r="D26" s="72"/>
      <c r="E26" s="72"/>
      <c r="F26" s="72"/>
      <c r="G26" s="72"/>
    </row>
    <row r="27" spans="1:7" s="1" customFormat="1" x14ac:dyDescent="0.3">
      <c r="A27" s="72"/>
      <c r="B27" s="72"/>
      <c r="C27" s="72"/>
      <c r="D27" s="72"/>
      <c r="E27" s="72"/>
      <c r="F27" s="72"/>
      <c r="G27" s="72"/>
    </row>
    <row r="28" spans="1:7" s="1" customFormat="1" x14ac:dyDescent="0.3">
      <c r="A28" s="72"/>
      <c r="B28" s="72"/>
      <c r="C28" s="72"/>
      <c r="D28" s="72"/>
      <c r="E28" s="72"/>
      <c r="F28" s="72"/>
      <c r="G28" s="72"/>
    </row>
    <row r="29" spans="1:7" s="1" customFormat="1" x14ac:dyDescent="0.3">
      <c r="A29" s="72"/>
      <c r="B29" s="72"/>
      <c r="C29" s="72"/>
      <c r="D29" s="72"/>
      <c r="E29" s="72"/>
      <c r="F29" s="72"/>
      <c r="G29" s="72"/>
    </row>
    <row r="30" spans="1:7" s="1" customFormat="1" x14ac:dyDescent="0.3">
      <c r="A30" s="72"/>
      <c r="B30" s="72"/>
      <c r="C30" s="72"/>
      <c r="D30" s="72"/>
      <c r="E30" s="72"/>
      <c r="F30" s="72"/>
      <c r="G30" s="72"/>
    </row>
    <row r="31" spans="1:7" s="1" customFormat="1" x14ac:dyDescent="0.3">
      <c r="A31" s="72"/>
      <c r="B31" s="72"/>
      <c r="C31" s="72"/>
      <c r="D31" s="72"/>
      <c r="E31" s="72"/>
      <c r="F31" s="72"/>
      <c r="G31" s="72"/>
    </row>
    <row r="32" spans="1:7" s="1" customFormat="1" x14ac:dyDescent="0.3">
      <c r="A32" s="72"/>
      <c r="B32" s="72"/>
      <c r="C32" s="72"/>
      <c r="D32" s="72"/>
      <c r="E32" s="72"/>
      <c r="F32" s="72"/>
      <c r="G32" s="72"/>
    </row>
    <row r="33" spans="1:7" s="1" customFormat="1" x14ac:dyDescent="0.3">
      <c r="A33" s="72"/>
      <c r="B33" s="72"/>
      <c r="C33" s="72"/>
      <c r="D33" s="72"/>
      <c r="E33" s="72"/>
      <c r="F33" s="72"/>
      <c r="G33" s="72"/>
    </row>
    <row r="34" spans="1:7" s="1" customFormat="1" x14ac:dyDescent="0.3">
      <c r="A34" s="72"/>
      <c r="B34" s="72"/>
      <c r="C34" s="72"/>
      <c r="D34" s="72"/>
      <c r="E34" s="72"/>
      <c r="F34" s="72"/>
      <c r="G34" s="72"/>
    </row>
    <row r="35" spans="1:7" s="1" customFormat="1" x14ac:dyDescent="0.3">
      <c r="A35" s="72"/>
      <c r="B35" s="72"/>
      <c r="C35" s="72"/>
      <c r="D35" s="72"/>
      <c r="E35" s="72"/>
      <c r="F35" s="72"/>
      <c r="G35" s="72"/>
    </row>
    <row r="36" spans="1:7" s="1" customFormat="1" x14ac:dyDescent="0.3">
      <c r="A36" s="72"/>
      <c r="B36" s="72"/>
      <c r="C36" s="72"/>
      <c r="D36" s="72"/>
      <c r="E36" s="72"/>
      <c r="F36" s="72"/>
      <c r="G36" s="72"/>
    </row>
    <row r="37" spans="1:7" s="1" customFormat="1" x14ac:dyDescent="0.3">
      <c r="A37" s="72"/>
      <c r="B37" s="72"/>
      <c r="C37" s="72"/>
      <c r="D37" s="72"/>
      <c r="E37" s="72"/>
      <c r="F37" s="72"/>
      <c r="G37" s="72"/>
    </row>
    <row r="38" spans="1:7" s="1" customFormat="1" x14ac:dyDescent="0.3">
      <c r="A38" s="72"/>
      <c r="B38" s="72"/>
      <c r="C38" s="72"/>
      <c r="D38" s="72"/>
      <c r="E38" s="72"/>
      <c r="F38" s="72"/>
      <c r="G38" s="72"/>
    </row>
    <row r="39" spans="1:7" s="1" customFormat="1" x14ac:dyDescent="0.3">
      <c r="A39" s="72"/>
      <c r="B39" s="72"/>
      <c r="C39" s="72"/>
      <c r="D39" s="72"/>
      <c r="E39" s="72"/>
      <c r="F39" s="72"/>
      <c r="G39" s="72"/>
    </row>
    <row r="40" spans="1:7" s="1" customFormat="1" x14ac:dyDescent="0.3">
      <c r="A40" s="72"/>
      <c r="B40" s="72"/>
      <c r="C40" s="72"/>
      <c r="D40" s="72"/>
      <c r="E40" s="72"/>
      <c r="F40" s="72"/>
      <c r="G40" s="72"/>
    </row>
    <row r="41" spans="1:7" s="1" customFormat="1" x14ac:dyDescent="0.3">
      <c r="A41" s="72"/>
      <c r="B41" s="72"/>
      <c r="C41" s="72"/>
      <c r="D41" s="72"/>
      <c r="E41" s="72"/>
      <c r="F41" s="72"/>
      <c r="G41" s="72"/>
    </row>
    <row r="42" spans="1:7" s="1" customFormat="1" x14ac:dyDescent="0.3">
      <c r="A42" s="72"/>
      <c r="B42" s="72"/>
      <c r="C42" s="72"/>
      <c r="D42" s="72"/>
      <c r="E42" s="72"/>
      <c r="F42" s="72"/>
      <c r="G42" s="72"/>
    </row>
    <row r="43" spans="1:7" s="1" customFormat="1" x14ac:dyDescent="0.3">
      <c r="A43" s="72"/>
      <c r="B43" s="72"/>
      <c r="C43" s="72"/>
      <c r="D43" s="72"/>
      <c r="E43" s="72"/>
      <c r="F43" s="72"/>
      <c r="G43" s="72"/>
    </row>
    <row r="44" spans="1:7" s="1" customFormat="1" x14ac:dyDescent="0.3"/>
    <row r="45" spans="1:7" s="1" customFormat="1" x14ac:dyDescent="0.3"/>
    <row r="46" spans="1:7" s="1" customFormat="1" x14ac:dyDescent="0.3"/>
    <row r="47" spans="1:7" s="1" customFormat="1" x14ac:dyDescent="0.3"/>
    <row r="48" spans="1:7" s="1" customFormat="1" x14ac:dyDescent="0.3"/>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sheetData>
  <sheetProtection algorithmName="SHA-512" hashValue="ILgOSXXD6Jfw7QGZGNKVe6pcVtATK/JRUY8DcRU0H29LYUe8kY9YxZFCQOcrzHhInLmo7halqJZQETRXf+H/fw==" saltValue="FKanCJi/65UTIsZA7hLflw==" spinCount="100000" sheet="1" objects="1" scenarios="1"/>
  <mergeCells count="5">
    <mergeCell ref="A1:G1"/>
    <mergeCell ref="A3:G3"/>
    <mergeCell ref="A4:F4"/>
    <mergeCell ref="A20:G20"/>
    <mergeCell ref="A2:G2"/>
  </mergeCells>
  <conditionalFormatting sqref="E6">
    <cfRule type="cellIs" dxfId="27" priority="35" operator="lessThan">
      <formula>$D$6</formula>
    </cfRule>
    <cfRule type="cellIs" dxfId="26" priority="36" operator="greaterThan">
      <formula>$F$6</formula>
    </cfRule>
  </conditionalFormatting>
  <conditionalFormatting sqref="E9">
    <cfRule type="cellIs" dxfId="25" priority="43" operator="lessThan">
      <formula>$D$9</formula>
    </cfRule>
    <cfRule type="cellIs" dxfId="24" priority="44" operator="greaterThan">
      <formula>$F$9</formula>
    </cfRule>
  </conditionalFormatting>
  <conditionalFormatting sqref="E10">
    <cfRule type="cellIs" dxfId="23" priority="41" operator="greaterThan">
      <formula>$F$10</formula>
    </cfRule>
    <cfRule type="cellIs" dxfId="22" priority="42" operator="lessThan">
      <formula>$D$10</formula>
    </cfRule>
  </conditionalFormatting>
  <conditionalFormatting sqref="E11">
    <cfRule type="cellIs" dxfId="21" priority="53" operator="lessThan">
      <formula>$D$11</formula>
    </cfRule>
    <cfRule type="cellIs" dxfId="20" priority="54" operator="greaterThan">
      <formula>$F$11</formula>
    </cfRule>
  </conditionalFormatting>
  <conditionalFormatting sqref="E12">
    <cfRule type="cellIs" dxfId="19" priority="39" operator="lessThan">
      <formula>$D$12</formula>
    </cfRule>
    <cfRule type="cellIs" dxfId="18" priority="40" operator="greaterThan">
      <formula>$F$12</formula>
    </cfRule>
  </conditionalFormatting>
  <conditionalFormatting sqref="E17">
    <cfRule type="cellIs" dxfId="17" priority="55" operator="lessThan">
      <formula>$D$17</formula>
    </cfRule>
    <cfRule type="cellIs" dxfId="16" priority="56" operator="greaterThan">
      <formula>$F$17</formula>
    </cfRule>
  </conditionalFormatting>
  <conditionalFormatting sqref="E7">
    <cfRule type="cellIs" dxfId="15" priority="21" operator="lessThan">
      <formula>$D$7</formula>
    </cfRule>
    <cfRule type="cellIs" dxfId="14" priority="22" operator="greaterThan">
      <formula>$F$7</formula>
    </cfRule>
  </conditionalFormatting>
  <conditionalFormatting sqref="E15">
    <cfRule type="cellIs" dxfId="13" priority="17" operator="lessThan">
      <formula>$D$15</formula>
    </cfRule>
    <cfRule type="cellIs" dxfId="12" priority="18" operator="greaterThan">
      <formula>$F$15</formula>
    </cfRule>
  </conditionalFormatting>
  <conditionalFormatting sqref="E8">
    <cfRule type="cellIs" dxfId="11" priority="13" operator="lessThan">
      <formula>$D$8</formula>
    </cfRule>
    <cfRule type="cellIs" dxfId="10" priority="14" operator="greaterThan">
      <formula>$F$8</formula>
    </cfRule>
  </conditionalFormatting>
  <conditionalFormatting sqref="E13">
    <cfRule type="cellIs" dxfId="9" priority="19" operator="lessThan">
      <formula>$D$13</formula>
    </cfRule>
    <cfRule type="cellIs" dxfId="8" priority="20" operator="greaterThan">
      <formula>$F$13</formula>
    </cfRule>
  </conditionalFormatting>
  <conditionalFormatting sqref="E19">
    <cfRule type="cellIs" dxfId="7" priority="1" operator="lessThan">
      <formula>$D$11</formula>
    </cfRule>
    <cfRule type="cellIs" dxfId="6" priority="2" operator="greaterThan">
      <formula>$F$11</formula>
    </cfRule>
  </conditionalFormatting>
  <conditionalFormatting sqref="E14">
    <cfRule type="cellIs" dxfId="5" priority="7" operator="lessThan">
      <formula>$D$11</formula>
    </cfRule>
    <cfRule type="cellIs" dxfId="4" priority="8" operator="greaterThan">
      <formula>$F$11</formula>
    </cfRule>
  </conditionalFormatting>
  <conditionalFormatting sqref="E16">
    <cfRule type="cellIs" dxfId="3" priority="5" operator="lessThan">
      <formula>$D$11</formula>
    </cfRule>
    <cfRule type="cellIs" dxfId="2" priority="6" operator="greaterThan">
      <formula>$F$11</formula>
    </cfRule>
  </conditionalFormatting>
  <conditionalFormatting sqref="E18">
    <cfRule type="cellIs" dxfId="1" priority="3" operator="lessThan">
      <formula>$D$11</formula>
    </cfRule>
    <cfRule type="cellIs" dxfId="0" priority="4" operator="greaterThan">
      <formula>$F$11</formula>
    </cfRule>
  </conditionalFormatting>
  <hyperlinks>
    <hyperlink ref="G4" location="Bearbeitungshinweise!C19" display="Bearbeitungshinweise" xr:uid="{00000000-0004-0000-0300-000000000000}"/>
  </hyperlinks>
  <printOptions horizontalCentered="1"/>
  <pageMargins left="0.31496062992125984" right="0.31496062992125984" top="0.59055118110236227" bottom="0.59055118110236227" header="0.31496062992125984" footer="0.31496062992125984"/>
  <pageSetup paperSize="9" scale="60" orientation="portrait" r:id="rId1"/>
  <headerFooter>
    <oddFooter>&amp;R&amp;6© Gerd Schöffl, Kassel 2019</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8">
    <tabColor rgb="FF00B050"/>
  </sheetPr>
  <dimension ref="A1:AH97"/>
  <sheetViews>
    <sheetView zoomScale="80" zoomScaleNormal="80" workbookViewId="0">
      <pane ySplit="16" topLeftCell="A17" activePane="bottomLeft" state="frozen"/>
      <selection activeCell="K28" sqref="K28"/>
      <selection pane="bottomLeft" activeCell="L6" sqref="L6:R6"/>
    </sheetView>
  </sheetViews>
  <sheetFormatPr baseColWidth="10" defaultRowHeight="14.4" x14ac:dyDescent="0.3"/>
  <cols>
    <col min="1" max="1" width="8.88671875" style="14" customWidth="1"/>
    <col min="2" max="2" width="47.88671875" style="54" customWidth="1"/>
    <col min="3" max="3" width="10" style="14" customWidth="1"/>
    <col min="4" max="4" width="18.109375" style="14" customWidth="1"/>
    <col min="5" max="5" width="43.109375" style="61" customWidth="1"/>
    <col min="6" max="6" width="14.88671875" style="28" customWidth="1"/>
    <col min="7" max="7" width="18.44140625" style="54" customWidth="1"/>
    <col min="8" max="8" width="12" style="14" customWidth="1"/>
    <col min="9" max="9" width="10.44140625" style="14" customWidth="1"/>
    <col min="10" max="10" width="14.6640625" style="14" customWidth="1"/>
    <col min="11" max="11" width="17.44140625" style="14" customWidth="1"/>
    <col min="12" max="12" width="19.21875" style="14" customWidth="1"/>
    <col min="13" max="13" width="17.109375" style="14" customWidth="1"/>
    <col min="14" max="14" width="13.5546875" style="14" customWidth="1"/>
    <col min="15" max="15" width="14" style="14" customWidth="1"/>
    <col min="16" max="16" width="14.109375" style="14" customWidth="1"/>
    <col min="17" max="17" width="26.77734375" style="14" customWidth="1"/>
    <col min="18" max="18" width="10.6640625" style="13" customWidth="1"/>
    <col min="19" max="34" width="11.44140625" style="1"/>
  </cols>
  <sheetData>
    <row r="1" spans="1:34" x14ac:dyDescent="0.3">
      <c r="A1" s="29"/>
      <c r="B1" s="51"/>
      <c r="C1" s="29"/>
      <c r="D1" s="30"/>
      <c r="E1" s="58"/>
      <c r="F1" s="31"/>
      <c r="G1" s="51"/>
      <c r="H1" s="29"/>
      <c r="I1" s="29"/>
      <c r="J1" s="29"/>
      <c r="K1" s="29"/>
      <c r="L1" s="29"/>
      <c r="M1" s="29"/>
      <c r="N1" s="29"/>
      <c r="O1" s="29"/>
      <c r="P1" s="29"/>
      <c r="Q1" s="29"/>
      <c r="R1" s="29"/>
    </row>
    <row r="2" spans="1:34" x14ac:dyDescent="0.3">
      <c r="A2" s="32" t="s">
        <v>41</v>
      </c>
      <c r="B2" s="51"/>
      <c r="C2" s="29"/>
      <c r="D2" s="30"/>
      <c r="E2" s="58"/>
      <c r="F2" s="31"/>
      <c r="G2" s="51"/>
      <c r="H2" s="29"/>
      <c r="I2" s="29"/>
      <c r="J2" s="29"/>
      <c r="K2" s="29"/>
      <c r="L2" s="29"/>
      <c r="M2" s="29"/>
      <c r="N2" s="29"/>
      <c r="O2" s="29"/>
      <c r="P2" s="29"/>
      <c r="Q2" s="29"/>
      <c r="R2" s="29"/>
    </row>
    <row r="3" spans="1:34" x14ac:dyDescent="0.3">
      <c r="A3" s="29" t="s">
        <v>42</v>
      </c>
      <c r="B3" s="52"/>
      <c r="C3" s="32"/>
      <c r="D3" s="30"/>
      <c r="E3" s="58"/>
      <c r="F3" s="31"/>
      <c r="G3" s="51"/>
      <c r="H3" s="29"/>
      <c r="I3" s="29"/>
      <c r="J3" s="29"/>
      <c r="K3" s="29"/>
      <c r="L3" s="29"/>
      <c r="M3" s="29"/>
      <c r="N3" s="29"/>
      <c r="O3" s="29"/>
      <c r="P3" s="29"/>
      <c r="Q3" s="29"/>
      <c r="R3" s="29"/>
    </row>
    <row r="4" spans="1:34" x14ac:dyDescent="0.3">
      <c r="A4" s="29" t="s">
        <v>43</v>
      </c>
      <c r="B4" s="52"/>
      <c r="C4" s="32"/>
      <c r="D4" s="30"/>
      <c r="E4" s="60"/>
      <c r="F4" s="31"/>
      <c r="G4" s="51"/>
      <c r="H4" s="29"/>
      <c r="I4" s="29"/>
      <c r="J4" s="29"/>
      <c r="K4" s="29"/>
      <c r="L4" s="29"/>
      <c r="M4" s="29"/>
      <c r="N4" s="29"/>
      <c r="O4" s="29"/>
      <c r="P4" s="29"/>
      <c r="Q4" s="29"/>
      <c r="R4" s="29"/>
    </row>
    <row r="5" spans="1:34" ht="45.6" customHeight="1" x14ac:dyDescent="0.3">
      <c r="A5" s="29"/>
      <c r="B5" s="52"/>
      <c r="C5" s="32"/>
      <c r="D5" s="30"/>
      <c r="E5" s="58"/>
      <c r="F5" s="31"/>
      <c r="G5" s="51"/>
      <c r="H5" s="29"/>
      <c r="I5" s="29"/>
      <c r="J5" s="29"/>
      <c r="K5" s="29"/>
      <c r="L5" s="29"/>
      <c r="M5" s="29"/>
      <c r="N5" s="29"/>
      <c r="O5" s="29"/>
      <c r="P5" s="29"/>
      <c r="Q5" s="29"/>
      <c r="R5" s="29"/>
    </row>
    <row r="6" spans="1:34" x14ac:dyDescent="0.3">
      <c r="A6" s="29"/>
      <c r="B6" s="51"/>
      <c r="C6" s="29"/>
      <c r="D6" s="30"/>
      <c r="E6" s="58"/>
      <c r="F6" s="31"/>
      <c r="G6" s="51"/>
      <c r="H6" s="29"/>
      <c r="I6" s="29"/>
      <c r="J6" s="29"/>
      <c r="K6" s="29"/>
      <c r="L6" s="391" t="str">
        <f>"Firma:" &amp;'1.1 Stammdaten'!C10</f>
        <v>Firma:</v>
      </c>
      <c r="M6" s="392"/>
      <c r="N6" s="392"/>
      <c r="O6" s="392"/>
      <c r="P6" s="392"/>
      <c r="Q6" s="392"/>
      <c r="R6" s="393"/>
    </row>
    <row r="7" spans="1:34" x14ac:dyDescent="0.3">
      <c r="A7" s="33" t="s">
        <v>44</v>
      </c>
      <c r="B7" s="53"/>
      <c r="C7" s="34"/>
      <c r="D7" s="35"/>
      <c r="E7" s="59"/>
      <c r="F7" s="36"/>
      <c r="G7" s="53"/>
      <c r="H7" s="34"/>
      <c r="I7" s="34"/>
      <c r="J7" s="34"/>
      <c r="K7" s="34"/>
      <c r="L7" s="382" t="s">
        <v>119</v>
      </c>
      <c r="M7" s="396"/>
      <c r="N7" s="37">
        <f>Q8/18.92</f>
        <v>1200.4561152219869</v>
      </c>
      <c r="O7" s="38" t="s">
        <v>45</v>
      </c>
      <c r="P7" s="38"/>
      <c r="Q7" s="385">
        <f>SUM(N17:N97)</f>
        <v>272551.55639999994</v>
      </c>
      <c r="R7" s="385"/>
    </row>
    <row r="8" spans="1:34" x14ac:dyDescent="0.3">
      <c r="A8" s="34"/>
      <c r="B8" s="53"/>
      <c r="C8" s="34"/>
      <c r="D8" s="35"/>
      <c r="E8" s="59"/>
      <c r="F8" s="36"/>
      <c r="G8" s="53"/>
      <c r="H8" s="34"/>
      <c r="I8" s="34"/>
      <c r="J8" s="34"/>
      <c r="K8" s="34"/>
      <c r="L8" s="382" t="s">
        <v>120</v>
      </c>
      <c r="M8" s="396"/>
      <c r="N8" s="37" t="e">
        <f>(Q9/12)/18.92</f>
        <v>#DIV/0!</v>
      </c>
      <c r="O8" s="38" t="s">
        <v>46</v>
      </c>
      <c r="P8" s="38"/>
      <c r="Q8" s="385">
        <f>SUM(N17:N97)/12</f>
        <v>22712.629699999994</v>
      </c>
      <c r="R8" s="385"/>
    </row>
    <row r="9" spans="1:34" x14ac:dyDescent="0.3">
      <c r="A9" s="33" t="s">
        <v>418</v>
      </c>
      <c r="B9" s="53"/>
      <c r="C9" s="34"/>
      <c r="D9" s="35"/>
      <c r="E9" s="59"/>
      <c r="F9" s="36"/>
      <c r="G9" s="53"/>
      <c r="H9" s="34"/>
      <c r="I9" s="34"/>
      <c r="J9" s="34"/>
      <c r="K9" s="34"/>
      <c r="L9" s="382" t="s">
        <v>121</v>
      </c>
      <c r="M9" s="396"/>
      <c r="N9" s="39" t="e">
        <f>Q10/Q7</f>
        <v>#DIV/0!</v>
      </c>
      <c r="O9" s="38" t="s">
        <v>47</v>
      </c>
      <c r="P9" s="38"/>
      <c r="Q9" s="385" t="e">
        <f>SUM(O17:O97)</f>
        <v>#DIV/0!</v>
      </c>
      <c r="R9" s="385"/>
    </row>
    <row r="10" spans="1:34" s="64" customFormat="1" x14ac:dyDescent="0.3">
      <c r="A10" s="33"/>
      <c r="B10" s="53"/>
      <c r="C10" s="34"/>
      <c r="D10" s="35"/>
      <c r="E10" s="59"/>
      <c r="F10" s="36"/>
      <c r="G10" s="53"/>
      <c r="H10" s="34"/>
      <c r="I10" s="34"/>
      <c r="J10" s="34"/>
      <c r="K10" s="34"/>
      <c r="L10" s="382" t="s">
        <v>49</v>
      </c>
      <c r="M10" s="382"/>
      <c r="N10" s="65">
        <v>0.19</v>
      </c>
      <c r="O10" s="382" t="s">
        <v>48</v>
      </c>
      <c r="P10" s="382"/>
      <c r="Q10" s="383" t="e">
        <f>SUM(P17:P97)</f>
        <v>#DIV/0!</v>
      </c>
      <c r="R10" s="383"/>
      <c r="S10" s="1"/>
      <c r="T10" s="1"/>
      <c r="U10" s="1"/>
      <c r="V10" s="1"/>
      <c r="W10" s="1"/>
      <c r="X10" s="1"/>
      <c r="Y10" s="1"/>
      <c r="Z10" s="1"/>
      <c r="AA10" s="1"/>
      <c r="AB10" s="1"/>
      <c r="AC10" s="1"/>
      <c r="AD10" s="1"/>
      <c r="AE10" s="1"/>
      <c r="AF10" s="1"/>
      <c r="AG10" s="1"/>
      <c r="AH10" s="1"/>
    </row>
    <row r="11" spans="1:34" x14ac:dyDescent="0.3">
      <c r="A11" s="34"/>
      <c r="B11" s="53"/>
      <c r="C11" s="34"/>
      <c r="D11" s="35"/>
      <c r="E11" s="59"/>
      <c r="F11" s="36"/>
      <c r="G11" s="53"/>
      <c r="H11" s="34"/>
      <c r="I11" s="34"/>
      <c r="J11" s="34"/>
      <c r="K11" s="34"/>
      <c r="L11" s="382" t="s">
        <v>136</v>
      </c>
      <c r="M11" s="396"/>
      <c r="N11" s="66" t="e">
        <f>N9*N10+N9</f>
        <v>#DIV/0!</v>
      </c>
      <c r="O11" s="382" t="s">
        <v>49</v>
      </c>
      <c r="P11" s="382"/>
      <c r="Q11" s="399">
        <v>0.19</v>
      </c>
      <c r="R11" s="399"/>
    </row>
    <row r="12" spans="1:34" x14ac:dyDescent="0.3">
      <c r="A12" s="34"/>
      <c r="B12" s="53"/>
      <c r="C12" s="34"/>
      <c r="D12" s="35"/>
      <c r="E12" s="59"/>
      <c r="F12" s="36"/>
      <c r="G12" s="53"/>
      <c r="H12" s="34"/>
      <c r="I12" s="34"/>
      <c r="J12" s="34"/>
      <c r="K12" s="34"/>
      <c r="L12" s="382" t="s">
        <v>122</v>
      </c>
      <c r="M12" s="396"/>
      <c r="N12" s="194" t="e">
        <f>Q7/Q9</f>
        <v>#DIV/0!</v>
      </c>
      <c r="O12" s="382" t="s">
        <v>140</v>
      </c>
      <c r="P12" s="396"/>
      <c r="Q12" s="384" t="e">
        <f>Q10*19%+Q10</f>
        <v>#DIV/0!</v>
      </c>
      <c r="R12" s="384"/>
    </row>
    <row r="13" spans="1:34" x14ac:dyDescent="0.3">
      <c r="A13" s="34"/>
      <c r="B13" s="53"/>
      <c r="C13" s="34"/>
      <c r="D13" s="35"/>
      <c r="E13" s="59"/>
      <c r="F13" s="36"/>
      <c r="G13" s="53"/>
      <c r="H13" s="34"/>
      <c r="I13" s="34"/>
      <c r="J13" s="34"/>
      <c r="K13" s="34"/>
      <c r="L13" s="397" t="s">
        <v>211</v>
      </c>
      <c r="M13" s="398"/>
      <c r="N13" s="40" t="e">
        <f>N7*N9</f>
        <v>#DIV/0!</v>
      </c>
      <c r="O13" s="382" t="s">
        <v>50</v>
      </c>
      <c r="P13" s="382"/>
      <c r="Q13" s="385">
        <f>SUM(F17:F97)</f>
        <v>1314.8200000000002</v>
      </c>
      <c r="R13" s="385"/>
    </row>
    <row r="14" spans="1:34" x14ac:dyDescent="0.3">
      <c r="A14" s="29"/>
      <c r="B14" s="51"/>
      <c r="C14" s="29"/>
      <c r="D14" s="30"/>
      <c r="E14" s="58"/>
      <c r="F14" s="31"/>
      <c r="G14" s="51"/>
      <c r="H14" s="29"/>
      <c r="I14" s="29"/>
      <c r="J14" s="29"/>
      <c r="K14" s="29"/>
      <c r="L14" s="29"/>
      <c r="M14" s="29"/>
      <c r="N14" s="29"/>
      <c r="O14" s="29"/>
      <c r="P14" s="29"/>
      <c r="Q14" s="400" t="s">
        <v>110</v>
      </c>
      <c r="R14" s="400"/>
    </row>
    <row r="15" spans="1:34" ht="18.600000000000001" customHeight="1" x14ac:dyDescent="0.3">
      <c r="A15" s="389" t="s">
        <v>51</v>
      </c>
      <c r="B15" s="389" t="s">
        <v>52</v>
      </c>
      <c r="C15" s="389" t="s">
        <v>53</v>
      </c>
      <c r="D15" s="389" t="s">
        <v>54</v>
      </c>
      <c r="E15" s="389" t="s">
        <v>25</v>
      </c>
      <c r="F15" s="386" t="s">
        <v>50</v>
      </c>
      <c r="G15" s="388" t="s">
        <v>125</v>
      </c>
      <c r="H15" s="388" t="s">
        <v>55</v>
      </c>
      <c r="I15" s="388" t="s">
        <v>24</v>
      </c>
      <c r="J15" s="388" t="s">
        <v>56</v>
      </c>
      <c r="K15" s="388" t="s">
        <v>57</v>
      </c>
      <c r="L15" s="388" t="s">
        <v>427</v>
      </c>
      <c r="M15" s="388" t="s">
        <v>58</v>
      </c>
      <c r="N15" s="388" t="s">
        <v>59</v>
      </c>
      <c r="O15" s="388" t="s">
        <v>60</v>
      </c>
      <c r="P15" s="388" t="s">
        <v>61</v>
      </c>
      <c r="Q15" s="388" t="s">
        <v>62</v>
      </c>
      <c r="R15" s="394" t="s">
        <v>132</v>
      </c>
    </row>
    <row r="16" spans="1:34" ht="24" customHeight="1" x14ac:dyDescent="0.3">
      <c r="A16" s="390"/>
      <c r="B16" s="390"/>
      <c r="C16" s="390"/>
      <c r="D16" s="390"/>
      <c r="E16" s="390"/>
      <c r="F16" s="387"/>
      <c r="G16" s="387"/>
      <c r="H16" s="387"/>
      <c r="I16" s="387"/>
      <c r="J16" s="387"/>
      <c r="K16" s="387"/>
      <c r="L16" s="387"/>
      <c r="M16" s="387"/>
      <c r="N16" s="387"/>
      <c r="O16" s="387"/>
      <c r="P16" s="387"/>
      <c r="Q16" s="387"/>
      <c r="R16" s="395"/>
    </row>
    <row r="17" spans="1:34" s="57" customFormat="1" ht="17.100000000000001" customHeight="1" x14ac:dyDescent="0.25">
      <c r="A17" s="110">
        <v>1</v>
      </c>
      <c r="B17" s="105" t="s">
        <v>317</v>
      </c>
      <c r="C17" s="103" t="s">
        <v>199</v>
      </c>
      <c r="D17" s="115" t="s">
        <v>227</v>
      </c>
      <c r="E17" s="195" t="s">
        <v>318</v>
      </c>
      <c r="F17" s="196">
        <v>17.52</v>
      </c>
      <c r="G17" s="111" t="s">
        <v>207</v>
      </c>
      <c r="H17" s="112" t="s">
        <v>200</v>
      </c>
      <c r="I17" s="113">
        <v>5</v>
      </c>
      <c r="J17" s="114">
        <v>18.920000000000002</v>
      </c>
      <c r="K17" s="41">
        <f t="shared" ref="K17:K66" si="0">J17*F17</f>
        <v>331.47840000000002</v>
      </c>
      <c r="L17" s="280">
        <f>'1.2 Stundenverrechnungssatz'!$B$70</f>
        <v>0</v>
      </c>
      <c r="M17" s="42">
        <f>IF(I17='2.1 Leistungsrichtwerte'!$A$6,'2.1 Leistungsrichtwerte'!$E$6,IF('3.1 Raumbuch Kinderhaus Lumina'!I17='2.1 Leistungsrichtwerte'!$A$7,'2.1 Leistungsrichtwerte'!$E$7,IF('3.1 Raumbuch Kinderhaus Lumina'!I17='2.1 Leistungsrichtwerte'!$A$8,'2.1 Leistungsrichtwerte'!$E$8,IF('3.1 Raumbuch Kinderhaus Lumina'!I17='2.1 Leistungsrichtwerte'!$A$9,'2.1 Leistungsrichtwerte'!$E$9,IF('3.1 Raumbuch Kinderhaus Lumina'!I17='2.1 Leistungsrichtwerte'!$A$10,'2.1 Leistungsrichtwerte'!$E$10,IF('3.1 Raumbuch Kinderhaus Lumina'!I17='2.1 Leistungsrichtwerte'!$A$11,'2.1 Leistungsrichtwerte'!$E$11,IF('3.1 Raumbuch Kinderhaus Lumina'!I17='2.1 Leistungsrichtwerte'!$A$12,'2.1 Leistungsrichtwerte'!$E$12,IF('3.1 Raumbuch Kinderhaus Lumina'!I17='2.1 Leistungsrichtwerte'!$A$13,'2.1 Leistungsrichtwerte'!$E$13,IF('3.1 Raumbuch Kinderhaus Lumina'!I17='2.1 Leistungsrichtwerte'!$A$14,'2.1 Leistungsrichtwerte'!$E$14,IF('3.1 Raumbuch Kinderhaus Lumina'!I17='2.1 Leistungsrichtwerte'!$A$15,'2.1 Leistungsrichtwerte'!$E$15,IF('3.1 Raumbuch Kinderhaus Lumina'!I17='2.1 Leistungsrichtwerte'!$A$16,'2.1 Leistungsrichtwerte'!$E$16,IF('3.1 Raumbuch Kinderhaus Lumina'!I17='2.1 Leistungsrichtwerte'!$A$17,'2.1 Leistungsrichtwerte'!$E$17,IF('3.1 Raumbuch Kinderhaus Lumina'!I17='2.1 Leistungsrichtwerte'!$A$18,'2.1 Leistungsrichtwerte'!$E$18,IF(I17='2.1 Leistungsrichtwerte'!$A$19,'2.1 Leistungsrichtwerte'!$E$19,0))))))))))))))</f>
        <v>0</v>
      </c>
      <c r="N17" s="43">
        <f t="shared" ref="N17:N66" si="1">K17*12</f>
        <v>3977.7408000000005</v>
      </c>
      <c r="O17" s="44" t="e">
        <f t="shared" ref="O17:O59" si="2">N17/M17</f>
        <v>#DIV/0!</v>
      </c>
      <c r="P17" s="44" t="e">
        <f t="shared" ref="P17:P59" si="3">O17*L17</f>
        <v>#DIV/0!</v>
      </c>
      <c r="Q17" s="45"/>
      <c r="R17" s="46" t="s">
        <v>203</v>
      </c>
      <c r="S17" s="56"/>
      <c r="T17" s="56"/>
      <c r="U17" s="56"/>
      <c r="V17" s="56"/>
      <c r="W17" s="56"/>
      <c r="X17" s="56"/>
      <c r="Y17" s="56"/>
      <c r="Z17" s="56"/>
      <c r="AA17" s="56"/>
      <c r="AB17" s="56"/>
      <c r="AC17" s="56"/>
      <c r="AD17" s="56"/>
      <c r="AE17" s="56"/>
      <c r="AF17" s="56"/>
      <c r="AG17" s="56"/>
      <c r="AH17" s="56"/>
    </row>
    <row r="18" spans="1:34" s="57" customFormat="1" ht="17.100000000000001" customHeight="1" x14ac:dyDescent="0.25">
      <c r="A18" s="110">
        <v>2</v>
      </c>
      <c r="B18" s="105" t="s">
        <v>317</v>
      </c>
      <c r="C18" s="103" t="s">
        <v>199</v>
      </c>
      <c r="D18" s="115" t="s">
        <v>228</v>
      </c>
      <c r="E18" s="195" t="s">
        <v>261</v>
      </c>
      <c r="F18" s="196">
        <v>43.52</v>
      </c>
      <c r="G18" s="111" t="s">
        <v>207</v>
      </c>
      <c r="H18" s="112" t="s">
        <v>200</v>
      </c>
      <c r="I18" s="113">
        <v>8</v>
      </c>
      <c r="J18" s="114">
        <v>18.920000000000002</v>
      </c>
      <c r="K18" s="41">
        <f t="shared" si="0"/>
        <v>823.39840000000015</v>
      </c>
      <c r="L18" s="280">
        <f>'1.2 Stundenverrechnungssatz'!$B$70</f>
        <v>0</v>
      </c>
      <c r="M18" s="42">
        <f>IF(I18='2.1 Leistungsrichtwerte'!$A$6,'2.1 Leistungsrichtwerte'!$E$6,IF('3.1 Raumbuch Kinderhaus Lumina'!I18='2.1 Leistungsrichtwerte'!$A$7,'2.1 Leistungsrichtwerte'!$E$7,IF('3.1 Raumbuch Kinderhaus Lumina'!I18='2.1 Leistungsrichtwerte'!$A$8,'2.1 Leistungsrichtwerte'!$E$8,IF('3.1 Raumbuch Kinderhaus Lumina'!I18='2.1 Leistungsrichtwerte'!$A$9,'2.1 Leistungsrichtwerte'!$E$9,IF('3.1 Raumbuch Kinderhaus Lumina'!I18='2.1 Leistungsrichtwerte'!$A$10,'2.1 Leistungsrichtwerte'!$E$10,IF('3.1 Raumbuch Kinderhaus Lumina'!I18='2.1 Leistungsrichtwerte'!$A$11,'2.1 Leistungsrichtwerte'!$E$11,IF('3.1 Raumbuch Kinderhaus Lumina'!I18='2.1 Leistungsrichtwerte'!$A$12,'2.1 Leistungsrichtwerte'!$E$12,IF('3.1 Raumbuch Kinderhaus Lumina'!I18='2.1 Leistungsrichtwerte'!$A$13,'2.1 Leistungsrichtwerte'!$E$13,IF('3.1 Raumbuch Kinderhaus Lumina'!I18='2.1 Leistungsrichtwerte'!$A$14,'2.1 Leistungsrichtwerte'!$E$14,IF('3.1 Raumbuch Kinderhaus Lumina'!I18='2.1 Leistungsrichtwerte'!$A$15,'2.1 Leistungsrichtwerte'!$E$15,IF('3.1 Raumbuch Kinderhaus Lumina'!I18='2.1 Leistungsrichtwerte'!$A$16,'2.1 Leistungsrichtwerte'!$E$16,IF('3.1 Raumbuch Kinderhaus Lumina'!I18='2.1 Leistungsrichtwerte'!$A$17,'2.1 Leistungsrichtwerte'!$E$17,IF('3.1 Raumbuch Kinderhaus Lumina'!I18='2.1 Leistungsrichtwerte'!$A$18,'2.1 Leistungsrichtwerte'!$E$18,IF(I18='2.1 Leistungsrichtwerte'!$A$19,'2.1 Leistungsrichtwerte'!$E$19,0))))))))))))))</f>
        <v>0</v>
      </c>
      <c r="N18" s="43">
        <f t="shared" si="1"/>
        <v>9880.7808000000023</v>
      </c>
      <c r="O18" s="44" t="e">
        <f t="shared" si="2"/>
        <v>#DIV/0!</v>
      </c>
      <c r="P18" s="44" t="e">
        <f t="shared" si="3"/>
        <v>#DIV/0!</v>
      </c>
      <c r="Q18" s="47"/>
      <c r="R18" s="46" t="s">
        <v>203</v>
      </c>
      <c r="S18" s="56"/>
      <c r="T18" s="56"/>
      <c r="U18" s="56"/>
      <c r="V18" s="56"/>
      <c r="W18" s="56"/>
      <c r="X18" s="56"/>
      <c r="Y18" s="56"/>
      <c r="Z18" s="56"/>
      <c r="AA18" s="56"/>
      <c r="AB18" s="56"/>
      <c r="AC18" s="56"/>
      <c r="AD18" s="56"/>
      <c r="AE18" s="56"/>
      <c r="AF18" s="56"/>
      <c r="AG18" s="56"/>
      <c r="AH18" s="56"/>
    </row>
    <row r="19" spans="1:34" s="57" customFormat="1" ht="17.100000000000001" customHeight="1" x14ac:dyDescent="0.25">
      <c r="A19" s="110">
        <v>3</v>
      </c>
      <c r="B19" s="105" t="s">
        <v>317</v>
      </c>
      <c r="C19" s="103" t="s">
        <v>199</v>
      </c>
      <c r="D19" s="115" t="s">
        <v>228</v>
      </c>
      <c r="E19" s="195" t="s">
        <v>319</v>
      </c>
      <c r="F19" s="196">
        <v>1</v>
      </c>
      <c r="G19" s="111" t="s">
        <v>320</v>
      </c>
      <c r="H19" s="112" t="s">
        <v>200</v>
      </c>
      <c r="I19" s="113">
        <v>8</v>
      </c>
      <c r="J19" s="114">
        <v>18.920000000000002</v>
      </c>
      <c r="K19" s="41">
        <f t="shared" si="0"/>
        <v>18.920000000000002</v>
      </c>
      <c r="L19" s="280">
        <f>'1.2 Stundenverrechnungssatz'!$B$70</f>
        <v>0</v>
      </c>
      <c r="M19" s="42">
        <f>IF(I19='2.1 Leistungsrichtwerte'!$A$6,'2.1 Leistungsrichtwerte'!$E$6,IF('3.1 Raumbuch Kinderhaus Lumina'!I19='2.1 Leistungsrichtwerte'!$A$7,'2.1 Leistungsrichtwerte'!$E$7,IF('3.1 Raumbuch Kinderhaus Lumina'!I19='2.1 Leistungsrichtwerte'!$A$8,'2.1 Leistungsrichtwerte'!$E$8,IF('3.1 Raumbuch Kinderhaus Lumina'!I19='2.1 Leistungsrichtwerte'!$A$9,'2.1 Leistungsrichtwerte'!$E$9,IF('3.1 Raumbuch Kinderhaus Lumina'!I19='2.1 Leistungsrichtwerte'!$A$10,'2.1 Leistungsrichtwerte'!$E$10,IF('3.1 Raumbuch Kinderhaus Lumina'!I19='2.1 Leistungsrichtwerte'!$A$11,'2.1 Leistungsrichtwerte'!$E$11,IF('3.1 Raumbuch Kinderhaus Lumina'!I19='2.1 Leistungsrichtwerte'!$A$12,'2.1 Leistungsrichtwerte'!$E$12,IF('3.1 Raumbuch Kinderhaus Lumina'!I19='2.1 Leistungsrichtwerte'!$A$13,'2.1 Leistungsrichtwerte'!$E$13,IF('3.1 Raumbuch Kinderhaus Lumina'!I19='2.1 Leistungsrichtwerte'!$A$14,'2.1 Leistungsrichtwerte'!$E$14,IF('3.1 Raumbuch Kinderhaus Lumina'!I19='2.1 Leistungsrichtwerte'!$A$15,'2.1 Leistungsrichtwerte'!$E$15,IF('3.1 Raumbuch Kinderhaus Lumina'!I19='2.1 Leistungsrichtwerte'!$A$16,'2.1 Leistungsrichtwerte'!$E$16,IF('3.1 Raumbuch Kinderhaus Lumina'!I19='2.1 Leistungsrichtwerte'!$A$17,'2.1 Leistungsrichtwerte'!$E$17,IF('3.1 Raumbuch Kinderhaus Lumina'!I19='2.1 Leistungsrichtwerte'!$A$18,'2.1 Leistungsrichtwerte'!$E$18,IF(I19='2.1 Leistungsrichtwerte'!$A$19,'2.1 Leistungsrichtwerte'!$E$19,0))))))))))))))</f>
        <v>0</v>
      </c>
      <c r="N19" s="43">
        <f t="shared" si="1"/>
        <v>227.04000000000002</v>
      </c>
      <c r="O19" s="44" t="e">
        <f t="shared" si="2"/>
        <v>#DIV/0!</v>
      </c>
      <c r="P19" s="44" t="e">
        <f t="shared" si="3"/>
        <v>#DIV/0!</v>
      </c>
      <c r="Q19" s="47"/>
      <c r="R19" s="46" t="s">
        <v>203</v>
      </c>
      <c r="S19" s="56"/>
      <c r="T19" s="56"/>
      <c r="U19" s="56"/>
      <c r="V19" s="56"/>
      <c r="W19" s="56"/>
      <c r="X19" s="56"/>
      <c r="Y19" s="56"/>
      <c r="Z19" s="56"/>
      <c r="AA19" s="56"/>
      <c r="AB19" s="56"/>
      <c r="AC19" s="56"/>
      <c r="AD19" s="56"/>
      <c r="AE19" s="56"/>
      <c r="AF19" s="56"/>
      <c r="AG19" s="56"/>
      <c r="AH19" s="56"/>
    </row>
    <row r="20" spans="1:34" s="57" customFormat="1" ht="17.100000000000001" customHeight="1" x14ac:dyDescent="0.25">
      <c r="A20" s="110">
        <v>4</v>
      </c>
      <c r="B20" s="105" t="s">
        <v>317</v>
      </c>
      <c r="C20" s="103" t="s">
        <v>199</v>
      </c>
      <c r="D20" s="115" t="s">
        <v>228</v>
      </c>
      <c r="E20" s="195" t="s">
        <v>319</v>
      </c>
      <c r="F20" s="196">
        <v>3</v>
      </c>
      <c r="G20" s="111" t="s">
        <v>321</v>
      </c>
      <c r="H20" s="112" t="s">
        <v>200</v>
      </c>
      <c r="I20" s="113">
        <v>8</v>
      </c>
      <c r="J20" s="114">
        <v>18.920000000000002</v>
      </c>
      <c r="K20" s="41">
        <f t="shared" si="0"/>
        <v>56.760000000000005</v>
      </c>
      <c r="L20" s="280">
        <f>'1.2 Stundenverrechnungssatz'!$B$70</f>
        <v>0</v>
      </c>
      <c r="M20" s="42">
        <f>IF(I20='2.1 Leistungsrichtwerte'!$A$6,'2.1 Leistungsrichtwerte'!$E$6,IF('3.1 Raumbuch Kinderhaus Lumina'!I20='2.1 Leistungsrichtwerte'!$A$7,'2.1 Leistungsrichtwerte'!$E$7,IF('3.1 Raumbuch Kinderhaus Lumina'!I20='2.1 Leistungsrichtwerte'!$A$8,'2.1 Leistungsrichtwerte'!$E$8,IF('3.1 Raumbuch Kinderhaus Lumina'!I20='2.1 Leistungsrichtwerte'!$A$9,'2.1 Leistungsrichtwerte'!$E$9,IF('3.1 Raumbuch Kinderhaus Lumina'!I20='2.1 Leistungsrichtwerte'!$A$10,'2.1 Leistungsrichtwerte'!$E$10,IF('3.1 Raumbuch Kinderhaus Lumina'!I20='2.1 Leistungsrichtwerte'!$A$11,'2.1 Leistungsrichtwerte'!$E$11,IF('3.1 Raumbuch Kinderhaus Lumina'!I20='2.1 Leistungsrichtwerte'!$A$12,'2.1 Leistungsrichtwerte'!$E$12,IF('3.1 Raumbuch Kinderhaus Lumina'!I20='2.1 Leistungsrichtwerte'!$A$13,'2.1 Leistungsrichtwerte'!$E$13,IF('3.1 Raumbuch Kinderhaus Lumina'!I20='2.1 Leistungsrichtwerte'!$A$14,'2.1 Leistungsrichtwerte'!$E$14,IF('3.1 Raumbuch Kinderhaus Lumina'!I20='2.1 Leistungsrichtwerte'!$A$15,'2.1 Leistungsrichtwerte'!$E$15,IF('3.1 Raumbuch Kinderhaus Lumina'!I20='2.1 Leistungsrichtwerte'!$A$16,'2.1 Leistungsrichtwerte'!$E$16,IF('3.1 Raumbuch Kinderhaus Lumina'!I20='2.1 Leistungsrichtwerte'!$A$17,'2.1 Leistungsrichtwerte'!$E$17,IF('3.1 Raumbuch Kinderhaus Lumina'!I20='2.1 Leistungsrichtwerte'!$A$18,'2.1 Leistungsrichtwerte'!$E$18,IF(I20='2.1 Leistungsrichtwerte'!$A$19,'2.1 Leistungsrichtwerte'!$E$19,0))))))))))))))</f>
        <v>0</v>
      </c>
      <c r="N20" s="43">
        <f t="shared" si="1"/>
        <v>681.12000000000012</v>
      </c>
      <c r="O20" s="44" t="e">
        <f t="shared" si="2"/>
        <v>#DIV/0!</v>
      </c>
      <c r="P20" s="44" t="e">
        <f t="shared" si="3"/>
        <v>#DIV/0!</v>
      </c>
      <c r="Q20" s="45"/>
      <c r="R20" s="46" t="s">
        <v>203</v>
      </c>
      <c r="S20" s="56"/>
      <c r="T20" s="56"/>
      <c r="U20" s="56"/>
      <c r="V20" s="56"/>
      <c r="W20" s="56"/>
      <c r="X20" s="56"/>
      <c r="Y20" s="56"/>
      <c r="Z20" s="56"/>
      <c r="AA20" s="56"/>
      <c r="AB20" s="56"/>
      <c r="AC20" s="56"/>
      <c r="AD20" s="56"/>
      <c r="AE20" s="56"/>
      <c r="AF20" s="56"/>
      <c r="AG20" s="56"/>
      <c r="AH20" s="56"/>
    </row>
    <row r="21" spans="1:34" s="57" customFormat="1" ht="17.100000000000001" customHeight="1" x14ac:dyDescent="0.25">
      <c r="A21" s="110">
        <v>5</v>
      </c>
      <c r="B21" s="105" t="s">
        <v>317</v>
      </c>
      <c r="C21" s="103" t="s">
        <v>199</v>
      </c>
      <c r="D21" s="115" t="s">
        <v>322</v>
      </c>
      <c r="E21" s="195" t="s">
        <v>323</v>
      </c>
      <c r="F21" s="196">
        <v>13.34</v>
      </c>
      <c r="G21" s="111" t="s">
        <v>207</v>
      </c>
      <c r="H21" s="112" t="s">
        <v>200</v>
      </c>
      <c r="I21" s="113">
        <v>8</v>
      </c>
      <c r="J21" s="114">
        <v>18.920000000000002</v>
      </c>
      <c r="K21" s="41">
        <f t="shared" si="0"/>
        <v>252.39280000000002</v>
      </c>
      <c r="L21" s="280">
        <f>'1.2 Stundenverrechnungssatz'!$B$70</f>
        <v>0</v>
      </c>
      <c r="M21" s="42">
        <f>IF(I21='2.1 Leistungsrichtwerte'!$A$6,'2.1 Leistungsrichtwerte'!$E$6,IF('3.1 Raumbuch Kinderhaus Lumina'!I21='2.1 Leistungsrichtwerte'!$A$7,'2.1 Leistungsrichtwerte'!$E$7,IF('3.1 Raumbuch Kinderhaus Lumina'!I21='2.1 Leistungsrichtwerte'!$A$8,'2.1 Leistungsrichtwerte'!$E$8,IF('3.1 Raumbuch Kinderhaus Lumina'!I21='2.1 Leistungsrichtwerte'!$A$9,'2.1 Leistungsrichtwerte'!$E$9,IF('3.1 Raumbuch Kinderhaus Lumina'!I21='2.1 Leistungsrichtwerte'!$A$10,'2.1 Leistungsrichtwerte'!$E$10,IF('3.1 Raumbuch Kinderhaus Lumina'!I21='2.1 Leistungsrichtwerte'!$A$11,'2.1 Leistungsrichtwerte'!$E$11,IF('3.1 Raumbuch Kinderhaus Lumina'!I21='2.1 Leistungsrichtwerte'!$A$12,'2.1 Leistungsrichtwerte'!$E$12,IF('3.1 Raumbuch Kinderhaus Lumina'!I21='2.1 Leistungsrichtwerte'!$A$13,'2.1 Leistungsrichtwerte'!$E$13,IF('3.1 Raumbuch Kinderhaus Lumina'!I21='2.1 Leistungsrichtwerte'!$A$14,'2.1 Leistungsrichtwerte'!$E$14,IF('3.1 Raumbuch Kinderhaus Lumina'!I21='2.1 Leistungsrichtwerte'!$A$15,'2.1 Leistungsrichtwerte'!$E$15,IF('3.1 Raumbuch Kinderhaus Lumina'!I21='2.1 Leistungsrichtwerte'!$A$16,'2.1 Leistungsrichtwerte'!$E$16,IF('3.1 Raumbuch Kinderhaus Lumina'!I21='2.1 Leistungsrichtwerte'!$A$17,'2.1 Leistungsrichtwerte'!$E$17,IF('3.1 Raumbuch Kinderhaus Lumina'!I21='2.1 Leistungsrichtwerte'!$A$18,'2.1 Leistungsrichtwerte'!$E$18,IF(I21='2.1 Leistungsrichtwerte'!$A$19,'2.1 Leistungsrichtwerte'!$E$19,0))))))))))))))</f>
        <v>0</v>
      </c>
      <c r="N21" s="43">
        <f t="shared" si="1"/>
        <v>3028.7136</v>
      </c>
      <c r="O21" s="44" t="e">
        <f t="shared" si="2"/>
        <v>#DIV/0!</v>
      </c>
      <c r="P21" s="44" t="e">
        <f t="shared" si="3"/>
        <v>#DIV/0!</v>
      </c>
      <c r="Q21" s="47"/>
      <c r="R21" s="46" t="s">
        <v>203</v>
      </c>
      <c r="S21" s="56"/>
      <c r="T21" s="56"/>
      <c r="U21" s="56"/>
      <c r="V21" s="56"/>
      <c r="W21" s="56"/>
      <c r="X21" s="56"/>
      <c r="Y21" s="56"/>
      <c r="Z21" s="56"/>
      <c r="AA21" s="56"/>
      <c r="AB21" s="56"/>
      <c r="AC21" s="56"/>
      <c r="AD21" s="56"/>
      <c r="AE21" s="56"/>
      <c r="AF21" s="56"/>
      <c r="AG21" s="56"/>
      <c r="AH21" s="56"/>
    </row>
    <row r="22" spans="1:34" s="57" customFormat="1" ht="17.100000000000001" customHeight="1" x14ac:dyDescent="0.25">
      <c r="A22" s="110">
        <v>6</v>
      </c>
      <c r="B22" s="105" t="s">
        <v>317</v>
      </c>
      <c r="C22" s="103" t="s">
        <v>199</v>
      </c>
      <c r="D22" s="115" t="s">
        <v>322</v>
      </c>
      <c r="E22" s="195" t="s">
        <v>324</v>
      </c>
      <c r="F22" s="196">
        <v>4</v>
      </c>
      <c r="G22" s="111" t="s">
        <v>321</v>
      </c>
      <c r="H22" s="112" t="s">
        <v>200</v>
      </c>
      <c r="I22" s="113">
        <v>8</v>
      </c>
      <c r="J22" s="114">
        <v>18.920000000000002</v>
      </c>
      <c r="K22" s="41">
        <f t="shared" si="0"/>
        <v>75.680000000000007</v>
      </c>
      <c r="L22" s="280">
        <f>'1.2 Stundenverrechnungssatz'!$B$70</f>
        <v>0</v>
      </c>
      <c r="M22" s="42">
        <f>IF(I22='2.1 Leistungsrichtwerte'!$A$6,'2.1 Leistungsrichtwerte'!$E$6,IF('3.1 Raumbuch Kinderhaus Lumina'!I22='2.1 Leistungsrichtwerte'!$A$7,'2.1 Leistungsrichtwerte'!$E$7,IF('3.1 Raumbuch Kinderhaus Lumina'!I22='2.1 Leistungsrichtwerte'!$A$8,'2.1 Leistungsrichtwerte'!$E$8,IF('3.1 Raumbuch Kinderhaus Lumina'!I22='2.1 Leistungsrichtwerte'!$A$9,'2.1 Leistungsrichtwerte'!$E$9,IF('3.1 Raumbuch Kinderhaus Lumina'!I22='2.1 Leistungsrichtwerte'!$A$10,'2.1 Leistungsrichtwerte'!$E$10,IF('3.1 Raumbuch Kinderhaus Lumina'!I22='2.1 Leistungsrichtwerte'!$A$11,'2.1 Leistungsrichtwerte'!$E$11,IF('3.1 Raumbuch Kinderhaus Lumina'!I22='2.1 Leistungsrichtwerte'!$A$12,'2.1 Leistungsrichtwerte'!$E$12,IF('3.1 Raumbuch Kinderhaus Lumina'!I22='2.1 Leistungsrichtwerte'!$A$13,'2.1 Leistungsrichtwerte'!$E$13,IF('3.1 Raumbuch Kinderhaus Lumina'!I22='2.1 Leistungsrichtwerte'!$A$14,'2.1 Leistungsrichtwerte'!$E$14,IF('3.1 Raumbuch Kinderhaus Lumina'!I22='2.1 Leistungsrichtwerte'!$A$15,'2.1 Leistungsrichtwerte'!$E$15,IF('3.1 Raumbuch Kinderhaus Lumina'!I22='2.1 Leistungsrichtwerte'!$A$16,'2.1 Leistungsrichtwerte'!$E$16,IF('3.1 Raumbuch Kinderhaus Lumina'!I22='2.1 Leistungsrichtwerte'!$A$17,'2.1 Leistungsrichtwerte'!$E$17,IF('3.1 Raumbuch Kinderhaus Lumina'!I22='2.1 Leistungsrichtwerte'!$A$18,'2.1 Leistungsrichtwerte'!$E$18,IF(I22='2.1 Leistungsrichtwerte'!$A$19,'2.1 Leistungsrichtwerte'!$E$19,0))))))))))))))</f>
        <v>0</v>
      </c>
      <c r="N22" s="43">
        <f t="shared" si="1"/>
        <v>908.16000000000008</v>
      </c>
      <c r="O22" s="44" t="e">
        <f t="shared" si="2"/>
        <v>#DIV/0!</v>
      </c>
      <c r="P22" s="44" t="e">
        <f t="shared" si="3"/>
        <v>#DIV/0!</v>
      </c>
      <c r="Q22" s="45"/>
      <c r="R22" s="46" t="s">
        <v>203</v>
      </c>
      <c r="S22" s="56"/>
      <c r="T22" s="56"/>
      <c r="U22" s="56"/>
      <c r="V22" s="56"/>
      <c r="W22" s="56"/>
      <c r="X22" s="56"/>
      <c r="Y22" s="56"/>
      <c r="Z22" s="56"/>
      <c r="AA22" s="56"/>
      <c r="AB22" s="56"/>
      <c r="AC22" s="56"/>
      <c r="AD22" s="56"/>
      <c r="AE22" s="56"/>
      <c r="AF22" s="56"/>
      <c r="AG22" s="56"/>
      <c r="AH22" s="56"/>
    </row>
    <row r="23" spans="1:34" s="57" customFormat="1" ht="17.100000000000001" customHeight="1" x14ac:dyDescent="0.25">
      <c r="A23" s="110">
        <v>7</v>
      </c>
      <c r="B23" s="105" t="s">
        <v>317</v>
      </c>
      <c r="C23" s="103" t="s">
        <v>199</v>
      </c>
      <c r="D23" s="115" t="s">
        <v>229</v>
      </c>
      <c r="E23" s="195" t="s">
        <v>325</v>
      </c>
      <c r="F23" s="196">
        <v>14.93</v>
      </c>
      <c r="G23" s="111" t="s">
        <v>204</v>
      </c>
      <c r="H23" s="112" t="s">
        <v>200</v>
      </c>
      <c r="I23" s="113">
        <v>3</v>
      </c>
      <c r="J23" s="114">
        <v>18.920000000000002</v>
      </c>
      <c r="K23" s="41">
        <f t="shared" si="0"/>
        <v>282.47560000000004</v>
      </c>
      <c r="L23" s="280">
        <f>'1.2 Stundenverrechnungssatz'!$B$70</f>
        <v>0</v>
      </c>
      <c r="M23" s="42">
        <f>IF(I23='2.1 Leistungsrichtwerte'!$A$6,'2.1 Leistungsrichtwerte'!$E$6,IF('3.1 Raumbuch Kinderhaus Lumina'!I23='2.1 Leistungsrichtwerte'!$A$7,'2.1 Leistungsrichtwerte'!$E$7,IF('3.1 Raumbuch Kinderhaus Lumina'!I23='2.1 Leistungsrichtwerte'!$A$8,'2.1 Leistungsrichtwerte'!$E$8,IF('3.1 Raumbuch Kinderhaus Lumina'!I23='2.1 Leistungsrichtwerte'!$A$9,'2.1 Leistungsrichtwerte'!$E$9,IF('3.1 Raumbuch Kinderhaus Lumina'!I23='2.1 Leistungsrichtwerte'!$A$10,'2.1 Leistungsrichtwerte'!$E$10,IF('3.1 Raumbuch Kinderhaus Lumina'!I23='2.1 Leistungsrichtwerte'!$A$11,'2.1 Leistungsrichtwerte'!$E$11,IF('3.1 Raumbuch Kinderhaus Lumina'!I23='2.1 Leistungsrichtwerte'!$A$12,'2.1 Leistungsrichtwerte'!$E$12,IF('3.1 Raumbuch Kinderhaus Lumina'!I23='2.1 Leistungsrichtwerte'!$A$13,'2.1 Leistungsrichtwerte'!$E$13,IF('3.1 Raumbuch Kinderhaus Lumina'!I23='2.1 Leistungsrichtwerte'!$A$14,'2.1 Leistungsrichtwerte'!$E$14,IF('3.1 Raumbuch Kinderhaus Lumina'!I23='2.1 Leistungsrichtwerte'!$A$15,'2.1 Leistungsrichtwerte'!$E$15,IF('3.1 Raumbuch Kinderhaus Lumina'!I23='2.1 Leistungsrichtwerte'!$A$16,'2.1 Leistungsrichtwerte'!$E$16,IF('3.1 Raumbuch Kinderhaus Lumina'!I23='2.1 Leistungsrichtwerte'!$A$17,'2.1 Leistungsrichtwerte'!$E$17,IF('3.1 Raumbuch Kinderhaus Lumina'!I23='2.1 Leistungsrichtwerte'!$A$18,'2.1 Leistungsrichtwerte'!$E$18,IF(I23='2.1 Leistungsrichtwerte'!$A$19,'2.1 Leistungsrichtwerte'!$E$19,0))))))))))))))</f>
        <v>0</v>
      </c>
      <c r="N23" s="43">
        <f t="shared" si="1"/>
        <v>3389.7072000000007</v>
      </c>
      <c r="O23" s="44" t="e">
        <f t="shared" si="2"/>
        <v>#DIV/0!</v>
      </c>
      <c r="P23" s="44" t="e">
        <f t="shared" si="3"/>
        <v>#DIV/0!</v>
      </c>
      <c r="Q23" s="47"/>
      <c r="R23" s="46" t="s">
        <v>203</v>
      </c>
      <c r="S23" s="56"/>
      <c r="T23" s="56"/>
      <c r="U23" s="56"/>
      <c r="V23" s="56"/>
      <c r="W23" s="56"/>
      <c r="X23" s="56"/>
      <c r="Y23" s="56"/>
      <c r="Z23" s="56"/>
      <c r="AA23" s="56"/>
      <c r="AB23" s="56"/>
      <c r="AC23" s="56"/>
      <c r="AD23" s="56"/>
      <c r="AE23" s="56"/>
      <c r="AF23" s="56"/>
      <c r="AG23" s="56"/>
      <c r="AH23" s="56"/>
    </row>
    <row r="24" spans="1:34" s="57" customFormat="1" ht="17.100000000000001" customHeight="1" x14ac:dyDescent="0.25">
      <c r="A24" s="110">
        <v>8</v>
      </c>
      <c r="B24" s="105" t="s">
        <v>317</v>
      </c>
      <c r="C24" s="103" t="s">
        <v>199</v>
      </c>
      <c r="D24" s="115" t="s">
        <v>230</v>
      </c>
      <c r="E24" s="195" t="s">
        <v>326</v>
      </c>
      <c r="F24" s="197">
        <v>18.84</v>
      </c>
      <c r="G24" s="111" t="s">
        <v>207</v>
      </c>
      <c r="H24" s="112" t="s">
        <v>200</v>
      </c>
      <c r="I24" s="113">
        <v>5</v>
      </c>
      <c r="J24" s="114">
        <v>18.920000000000002</v>
      </c>
      <c r="K24" s="41">
        <f t="shared" si="0"/>
        <v>356.45280000000002</v>
      </c>
      <c r="L24" s="280">
        <f>'1.2 Stundenverrechnungssatz'!$B$70</f>
        <v>0</v>
      </c>
      <c r="M24" s="42">
        <f>IF(I24='2.1 Leistungsrichtwerte'!$A$6,'2.1 Leistungsrichtwerte'!$E$6,IF('3.1 Raumbuch Kinderhaus Lumina'!I24='2.1 Leistungsrichtwerte'!$A$7,'2.1 Leistungsrichtwerte'!$E$7,IF('3.1 Raumbuch Kinderhaus Lumina'!I24='2.1 Leistungsrichtwerte'!$A$8,'2.1 Leistungsrichtwerte'!$E$8,IF('3.1 Raumbuch Kinderhaus Lumina'!I24='2.1 Leistungsrichtwerte'!$A$9,'2.1 Leistungsrichtwerte'!$E$9,IF('3.1 Raumbuch Kinderhaus Lumina'!I24='2.1 Leistungsrichtwerte'!$A$10,'2.1 Leistungsrichtwerte'!$E$10,IF('3.1 Raumbuch Kinderhaus Lumina'!I24='2.1 Leistungsrichtwerte'!$A$11,'2.1 Leistungsrichtwerte'!$E$11,IF('3.1 Raumbuch Kinderhaus Lumina'!I24='2.1 Leistungsrichtwerte'!$A$12,'2.1 Leistungsrichtwerte'!$E$12,IF('3.1 Raumbuch Kinderhaus Lumina'!I24='2.1 Leistungsrichtwerte'!$A$13,'2.1 Leistungsrichtwerte'!$E$13,IF('3.1 Raumbuch Kinderhaus Lumina'!I24='2.1 Leistungsrichtwerte'!$A$14,'2.1 Leistungsrichtwerte'!$E$14,IF('3.1 Raumbuch Kinderhaus Lumina'!I24='2.1 Leistungsrichtwerte'!$A$15,'2.1 Leistungsrichtwerte'!$E$15,IF('3.1 Raumbuch Kinderhaus Lumina'!I24='2.1 Leistungsrichtwerte'!$A$16,'2.1 Leistungsrichtwerte'!$E$16,IF('3.1 Raumbuch Kinderhaus Lumina'!I24='2.1 Leistungsrichtwerte'!$A$17,'2.1 Leistungsrichtwerte'!$E$17,IF('3.1 Raumbuch Kinderhaus Lumina'!I24='2.1 Leistungsrichtwerte'!$A$18,'2.1 Leistungsrichtwerte'!$E$18,IF(I24='2.1 Leistungsrichtwerte'!$A$19,'2.1 Leistungsrichtwerte'!$E$19,0))))))))))))))</f>
        <v>0</v>
      </c>
      <c r="N24" s="43">
        <f t="shared" si="1"/>
        <v>4277.4336000000003</v>
      </c>
      <c r="O24" s="44" t="e">
        <f t="shared" si="2"/>
        <v>#DIV/0!</v>
      </c>
      <c r="P24" s="44" t="e">
        <f t="shared" si="3"/>
        <v>#DIV/0!</v>
      </c>
      <c r="Q24" s="47"/>
      <c r="R24" s="46" t="s">
        <v>203</v>
      </c>
      <c r="S24" s="56"/>
      <c r="T24" s="56"/>
      <c r="U24" s="56"/>
      <c r="V24" s="56"/>
      <c r="W24" s="56"/>
      <c r="X24" s="56"/>
      <c r="Y24" s="56"/>
      <c r="Z24" s="56"/>
      <c r="AA24" s="56"/>
      <c r="AB24" s="56"/>
      <c r="AC24" s="56"/>
      <c r="AD24" s="56"/>
      <c r="AE24" s="56"/>
      <c r="AF24" s="56"/>
      <c r="AG24" s="56"/>
      <c r="AH24" s="56"/>
    </row>
    <row r="25" spans="1:34" s="57" customFormat="1" ht="17.100000000000001" customHeight="1" x14ac:dyDescent="0.25">
      <c r="A25" s="110">
        <v>9</v>
      </c>
      <c r="B25" s="105" t="s">
        <v>317</v>
      </c>
      <c r="C25" s="103" t="s">
        <v>199</v>
      </c>
      <c r="D25" s="115" t="s">
        <v>232</v>
      </c>
      <c r="E25" s="195" t="s">
        <v>260</v>
      </c>
      <c r="F25" s="197">
        <v>43.33</v>
      </c>
      <c r="G25" s="111" t="s">
        <v>207</v>
      </c>
      <c r="H25" s="112" t="s">
        <v>200</v>
      </c>
      <c r="I25" s="113">
        <v>8</v>
      </c>
      <c r="J25" s="114">
        <v>18.920000000000002</v>
      </c>
      <c r="K25" s="41">
        <f t="shared" ref="K25" si="4">J25*F25</f>
        <v>819.80360000000007</v>
      </c>
      <c r="L25" s="280">
        <f>'1.2 Stundenverrechnungssatz'!$B$70</f>
        <v>0</v>
      </c>
      <c r="M25" s="42">
        <f>IF(I25='2.1 Leistungsrichtwerte'!$A$6,'2.1 Leistungsrichtwerte'!$E$6,IF('3.1 Raumbuch Kinderhaus Lumina'!I25='2.1 Leistungsrichtwerte'!$A$7,'2.1 Leistungsrichtwerte'!$E$7,IF('3.1 Raumbuch Kinderhaus Lumina'!I25='2.1 Leistungsrichtwerte'!$A$8,'2.1 Leistungsrichtwerte'!$E$8,IF('3.1 Raumbuch Kinderhaus Lumina'!I25='2.1 Leistungsrichtwerte'!$A$9,'2.1 Leistungsrichtwerte'!$E$9,IF('3.1 Raumbuch Kinderhaus Lumina'!I25='2.1 Leistungsrichtwerte'!$A$10,'2.1 Leistungsrichtwerte'!$E$10,IF('3.1 Raumbuch Kinderhaus Lumina'!I25='2.1 Leistungsrichtwerte'!$A$11,'2.1 Leistungsrichtwerte'!$E$11,IF('3.1 Raumbuch Kinderhaus Lumina'!I25='2.1 Leistungsrichtwerte'!$A$12,'2.1 Leistungsrichtwerte'!$E$12,IF('3.1 Raumbuch Kinderhaus Lumina'!I25='2.1 Leistungsrichtwerte'!$A$13,'2.1 Leistungsrichtwerte'!$E$13,IF('3.1 Raumbuch Kinderhaus Lumina'!I25='2.1 Leistungsrichtwerte'!$A$14,'2.1 Leistungsrichtwerte'!$E$14,IF('3.1 Raumbuch Kinderhaus Lumina'!I25='2.1 Leistungsrichtwerte'!$A$15,'2.1 Leistungsrichtwerte'!$E$15,IF('3.1 Raumbuch Kinderhaus Lumina'!I25='2.1 Leistungsrichtwerte'!$A$16,'2.1 Leistungsrichtwerte'!$E$16,IF('3.1 Raumbuch Kinderhaus Lumina'!I25='2.1 Leistungsrichtwerte'!$A$17,'2.1 Leistungsrichtwerte'!$E$17,IF('3.1 Raumbuch Kinderhaus Lumina'!I25='2.1 Leistungsrichtwerte'!$A$18,'2.1 Leistungsrichtwerte'!$E$18,IF(I25='2.1 Leistungsrichtwerte'!$A$19,'2.1 Leistungsrichtwerte'!$E$19,0))))))))))))))</f>
        <v>0</v>
      </c>
      <c r="N25" s="43">
        <f t="shared" ref="N25" si="5">K25*12</f>
        <v>9837.6432000000004</v>
      </c>
      <c r="O25" s="44" t="e">
        <f t="shared" ref="O25" si="6">N25/M25</f>
        <v>#DIV/0!</v>
      </c>
      <c r="P25" s="44" t="e">
        <f t="shared" ref="P25" si="7">O25*L25</f>
        <v>#DIV/0!</v>
      </c>
      <c r="Q25" s="47"/>
      <c r="R25" s="46" t="s">
        <v>203</v>
      </c>
      <c r="S25" s="56"/>
      <c r="T25" s="56"/>
      <c r="U25" s="56"/>
      <c r="V25" s="56"/>
      <c r="W25" s="56"/>
      <c r="X25" s="56"/>
      <c r="Y25" s="56"/>
      <c r="Z25" s="56"/>
      <c r="AA25" s="56"/>
      <c r="AB25" s="56"/>
      <c r="AC25" s="56"/>
      <c r="AD25" s="56"/>
      <c r="AE25" s="56"/>
      <c r="AF25" s="56"/>
      <c r="AG25" s="56"/>
      <c r="AH25" s="56"/>
    </row>
    <row r="26" spans="1:34" s="57" customFormat="1" ht="17.100000000000001" customHeight="1" x14ac:dyDescent="0.25">
      <c r="A26" s="110">
        <v>10</v>
      </c>
      <c r="B26" s="105" t="s">
        <v>317</v>
      </c>
      <c r="C26" s="103" t="s">
        <v>199</v>
      </c>
      <c r="D26" s="115" t="s">
        <v>232</v>
      </c>
      <c r="E26" s="195" t="s">
        <v>327</v>
      </c>
      <c r="F26" s="197">
        <v>1</v>
      </c>
      <c r="G26" s="111" t="s">
        <v>320</v>
      </c>
      <c r="H26" s="112" t="s">
        <v>200</v>
      </c>
      <c r="I26" s="113">
        <v>8</v>
      </c>
      <c r="J26" s="114">
        <v>18.920000000000002</v>
      </c>
      <c r="K26" s="41">
        <f t="shared" si="0"/>
        <v>18.920000000000002</v>
      </c>
      <c r="L26" s="280">
        <f>'1.2 Stundenverrechnungssatz'!$B$70</f>
        <v>0</v>
      </c>
      <c r="M26" s="42">
        <f>IF(I26='2.1 Leistungsrichtwerte'!$A$6,'2.1 Leistungsrichtwerte'!$E$6,IF('3.1 Raumbuch Kinderhaus Lumina'!I26='2.1 Leistungsrichtwerte'!$A$7,'2.1 Leistungsrichtwerte'!$E$7,IF('3.1 Raumbuch Kinderhaus Lumina'!I26='2.1 Leistungsrichtwerte'!$A$8,'2.1 Leistungsrichtwerte'!$E$8,IF('3.1 Raumbuch Kinderhaus Lumina'!I26='2.1 Leistungsrichtwerte'!$A$9,'2.1 Leistungsrichtwerte'!$E$9,IF('3.1 Raumbuch Kinderhaus Lumina'!I26='2.1 Leistungsrichtwerte'!$A$10,'2.1 Leistungsrichtwerte'!$E$10,IF('3.1 Raumbuch Kinderhaus Lumina'!I26='2.1 Leistungsrichtwerte'!$A$11,'2.1 Leistungsrichtwerte'!$E$11,IF('3.1 Raumbuch Kinderhaus Lumina'!I26='2.1 Leistungsrichtwerte'!$A$12,'2.1 Leistungsrichtwerte'!$E$12,IF('3.1 Raumbuch Kinderhaus Lumina'!I26='2.1 Leistungsrichtwerte'!$A$13,'2.1 Leistungsrichtwerte'!$E$13,IF('3.1 Raumbuch Kinderhaus Lumina'!I26='2.1 Leistungsrichtwerte'!$A$14,'2.1 Leistungsrichtwerte'!$E$14,IF('3.1 Raumbuch Kinderhaus Lumina'!I26='2.1 Leistungsrichtwerte'!$A$15,'2.1 Leistungsrichtwerte'!$E$15,IF('3.1 Raumbuch Kinderhaus Lumina'!I26='2.1 Leistungsrichtwerte'!$A$16,'2.1 Leistungsrichtwerte'!$E$16,IF('3.1 Raumbuch Kinderhaus Lumina'!I26='2.1 Leistungsrichtwerte'!$A$17,'2.1 Leistungsrichtwerte'!$E$17,IF('3.1 Raumbuch Kinderhaus Lumina'!I26='2.1 Leistungsrichtwerte'!$A$18,'2.1 Leistungsrichtwerte'!$E$18,IF(I26='2.1 Leistungsrichtwerte'!$A$19,'2.1 Leistungsrichtwerte'!$E$19,0))))))))))))))</f>
        <v>0</v>
      </c>
      <c r="N26" s="43">
        <f t="shared" si="1"/>
        <v>227.04000000000002</v>
      </c>
      <c r="O26" s="44" t="e">
        <f t="shared" si="2"/>
        <v>#DIV/0!</v>
      </c>
      <c r="P26" s="44" t="e">
        <f t="shared" si="3"/>
        <v>#DIV/0!</v>
      </c>
      <c r="Q26" s="47"/>
      <c r="R26" s="46" t="s">
        <v>203</v>
      </c>
      <c r="S26" s="56"/>
      <c r="T26" s="56"/>
      <c r="U26" s="56"/>
      <c r="V26" s="56"/>
      <c r="W26" s="56"/>
      <c r="X26" s="56"/>
      <c r="Y26" s="56"/>
      <c r="Z26" s="56"/>
      <c r="AA26" s="56"/>
      <c r="AB26" s="56"/>
      <c r="AC26" s="56"/>
      <c r="AD26" s="56"/>
      <c r="AE26" s="56"/>
      <c r="AF26" s="56"/>
      <c r="AG26" s="56"/>
      <c r="AH26" s="56"/>
    </row>
    <row r="27" spans="1:34" s="57" customFormat="1" ht="17.100000000000001" customHeight="1" x14ac:dyDescent="0.25">
      <c r="A27" s="110">
        <v>11</v>
      </c>
      <c r="B27" s="105" t="s">
        <v>317</v>
      </c>
      <c r="C27" s="103" t="s">
        <v>199</v>
      </c>
      <c r="D27" s="115" t="s">
        <v>232</v>
      </c>
      <c r="E27" s="195" t="s">
        <v>327</v>
      </c>
      <c r="F27" s="197">
        <v>3</v>
      </c>
      <c r="G27" s="111" t="s">
        <v>321</v>
      </c>
      <c r="H27" s="112" t="s">
        <v>200</v>
      </c>
      <c r="I27" s="113">
        <v>8</v>
      </c>
      <c r="J27" s="114">
        <v>18.920000000000002</v>
      </c>
      <c r="K27" s="41">
        <f t="shared" ref="K27" si="8">J27*F27</f>
        <v>56.760000000000005</v>
      </c>
      <c r="L27" s="280">
        <f>'1.2 Stundenverrechnungssatz'!$B$70</f>
        <v>0</v>
      </c>
      <c r="M27" s="42">
        <f>IF(I27='2.1 Leistungsrichtwerte'!$A$6,'2.1 Leistungsrichtwerte'!$E$6,IF('3.1 Raumbuch Kinderhaus Lumina'!I27='2.1 Leistungsrichtwerte'!$A$7,'2.1 Leistungsrichtwerte'!$E$7,IF('3.1 Raumbuch Kinderhaus Lumina'!I27='2.1 Leistungsrichtwerte'!$A$8,'2.1 Leistungsrichtwerte'!$E$8,IF('3.1 Raumbuch Kinderhaus Lumina'!I27='2.1 Leistungsrichtwerte'!$A$9,'2.1 Leistungsrichtwerte'!$E$9,IF('3.1 Raumbuch Kinderhaus Lumina'!I27='2.1 Leistungsrichtwerte'!$A$10,'2.1 Leistungsrichtwerte'!$E$10,IF('3.1 Raumbuch Kinderhaus Lumina'!I27='2.1 Leistungsrichtwerte'!$A$11,'2.1 Leistungsrichtwerte'!$E$11,IF('3.1 Raumbuch Kinderhaus Lumina'!I27='2.1 Leistungsrichtwerte'!$A$12,'2.1 Leistungsrichtwerte'!$E$12,IF('3.1 Raumbuch Kinderhaus Lumina'!I27='2.1 Leistungsrichtwerte'!$A$13,'2.1 Leistungsrichtwerte'!$E$13,IF('3.1 Raumbuch Kinderhaus Lumina'!I27='2.1 Leistungsrichtwerte'!$A$14,'2.1 Leistungsrichtwerte'!$E$14,IF('3.1 Raumbuch Kinderhaus Lumina'!I27='2.1 Leistungsrichtwerte'!$A$15,'2.1 Leistungsrichtwerte'!$E$15,IF('3.1 Raumbuch Kinderhaus Lumina'!I27='2.1 Leistungsrichtwerte'!$A$16,'2.1 Leistungsrichtwerte'!$E$16,IF('3.1 Raumbuch Kinderhaus Lumina'!I27='2.1 Leistungsrichtwerte'!$A$17,'2.1 Leistungsrichtwerte'!$E$17,IF('3.1 Raumbuch Kinderhaus Lumina'!I27='2.1 Leistungsrichtwerte'!$A$18,'2.1 Leistungsrichtwerte'!$E$18,IF(I27='2.1 Leistungsrichtwerte'!$A$19,'2.1 Leistungsrichtwerte'!$E$19,0))))))))))))))</f>
        <v>0</v>
      </c>
      <c r="N27" s="43">
        <f t="shared" ref="N27" si="9">K27*12</f>
        <v>681.12000000000012</v>
      </c>
      <c r="O27" s="44" t="e">
        <f t="shared" ref="O27" si="10">N27/M27</f>
        <v>#DIV/0!</v>
      </c>
      <c r="P27" s="44" t="e">
        <f t="shared" ref="P27" si="11">O27*L27</f>
        <v>#DIV/0!</v>
      </c>
      <c r="Q27" s="47"/>
      <c r="R27" s="46" t="s">
        <v>203</v>
      </c>
      <c r="S27" s="56"/>
      <c r="T27" s="56"/>
      <c r="U27" s="56"/>
      <c r="V27" s="56"/>
      <c r="W27" s="56"/>
      <c r="X27" s="56"/>
      <c r="Y27" s="56"/>
      <c r="Z27" s="56"/>
      <c r="AA27" s="56"/>
      <c r="AB27" s="56"/>
      <c r="AC27" s="56"/>
      <c r="AD27" s="56"/>
      <c r="AE27" s="56"/>
      <c r="AF27" s="56"/>
      <c r="AG27" s="56"/>
      <c r="AH27" s="56"/>
    </row>
    <row r="28" spans="1:34" s="57" customFormat="1" ht="17.100000000000001" customHeight="1" x14ac:dyDescent="0.25">
      <c r="A28" s="110">
        <v>12</v>
      </c>
      <c r="B28" s="105" t="s">
        <v>317</v>
      </c>
      <c r="C28" s="103" t="s">
        <v>199</v>
      </c>
      <c r="D28" s="115" t="s">
        <v>233</v>
      </c>
      <c r="E28" s="195" t="s">
        <v>219</v>
      </c>
      <c r="F28" s="197">
        <v>8.34</v>
      </c>
      <c r="G28" s="111" t="s">
        <v>204</v>
      </c>
      <c r="H28" s="112" t="s">
        <v>200</v>
      </c>
      <c r="I28" s="113" t="s">
        <v>32</v>
      </c>
      <c r="J28" s="114">
        <v>18.920000000000002</v>
      </c>
      <c r="K28" s="41">
        <f t="shared" si="0"/>
        <v>157.7928</v>
      </c>
      <c r="L28" s="280">
        <f>'1.2 Stundenverrechnungssatz'!$B$70</f>
        <v>0</v>
      </c>
      <c r="M28" s="42">
        <f>IF(I28='2.1 Leistungsrichtwerte'!$A$6,'2.1 Leistungsrichtwerte'!$E$6,IF('3.1 Raumbuch Kinderhaus Lumina'!I28='2.1 Leistungsrichtwerte'!$A$7,'2.1 Leistungsrichtwerte'!$E$7,IF('3.1 Raumbuch Kinderhaus Lumina'!I28='2.1 Leistungsrichtwerte'!$A$8,'2.1 Leistungsrichtwerte'!$E$8,IF('3.1 Raumbuch Kinderhaus Lumina'!I28='2.1 Leistungsrichtwerte'!$A$9,'2.1 Leistungsrichtwerte'!$E$9,IF('3.1 Raumbuch Kinderhaus Lumina'!I28='2.1 Leistungsrichtwerte'!$A$10,'2.1 Leistungsrichtwerte'!$E$10,IF('3.1 Raumbuch Kinderhaus Lumina'!I28='2.1 Leistungsrichtwerte'!$A$11,'2.1 Leistungsrichtwerte'!$E$11,IF('3.1 Raumbuch Kinderhaus Lumina'!I28='2.1 Leistungsrichtwerte'!$A$12,'2.1 Leistungsrichtwerte'!$E$12,IF('3.1 Raumbuch Kinderhaus Lumina'!I28='2.1 Leistungsrichtwerte'!$A$13,'2.1 Leistungsrichtwerte'!$E$13,IF('3.1 Raumbuch Kinderhaus Lumina'!I28='2.1 Leistungsrichtwerte'!$A$14,'2.1 Leistungsrichtwerte'!$E$14,IF('3.1 Raumbuch Kinderhaus Lumina'!I28='2.1 Leistungsrichtwerte'!$A$15,'2.1 Leistungsrichtwerte'!$E$15,IF('3.1 Raumbuch Kinderhaus Lumina'!I28='2.1 Leistungsrichtwerte'!$A$16,'2.1 Leistungsrichtwerte'!$E$16,IF('3.1 Raumbuch Kinderhaus Lumina'!I28='2.1 Leistungsrichtwerte'!$A$17,'2.1 Leistungsrichtwerte'!$E$17,IF('3.1 Raumbuch Kinderhaus Lumina'!I28='2.1 Leistungsrichtwerte'!$A$18,'2.1 Leistungsrichtwerte'!$E$18,IF(I28='2.1 Leistungsrichtwerte'!$A$19,'2.1 Leistungsrichtwerte'!$E$19,0))))))))))))))</f>
        <v>0</v>
      </c>
      <c r="N28" s="43">
        <f t="shared" si="1"/>
        <v>1893.5136</v>
      </c>
      <c r="O28" s="44" t="e">
        <f>N28/M28</f>
        <v>#DIV/0!</v>
      </c>
      <c r="P28" s="44" t="e">
        <f t="shared" si="3"/>
        <v>#DIV/0!</v>
      </c>
      <c r="Q28" s="45"/>
      <c r="R28" s="46" t="s">
        <v>203</v>
      </c>
      <c r="S28" s="56"/>
      <c r="T28" s="56"/>
      <c r="U28" s="56"/>
      <c r="V28" s="56"/>
      <c r="W28" s="56"/>
      <c r="X28" s="56"/>
      <c r="Y28" s="56"/>
      <c r="Z28" s="56"/>
      <c r="AA28" s="56"/>
      <c r="AB28" s="56"/>
      <c r="AC28" s="56"/>
      <c r="AD28" s="56"/>
      <c r="AE28" s="56"/>
      <c r="AF28" s="56"/>
      <c r="AG28" s="56"/>
      <c r="AH28" s="56"/>
    </row>
    <row r="29" spans="1:34" s="57" customFormat="1" ht="17.100000000000001" customHeight="1" x14ac:dyDescent="0.25">
      <c r="A29" s="110">
        <v>13</v>
      </c>
      <c r="B29" s="105" t="s">
        <v>317</v>
      </c>
      <c r="C29" s="103" t="s">
        <v>199</v>
      </c>
      <c r="D29" s="115" t="s">
        <v>234</v>
      </c>
      <c r="E29" s="195" t="s">
        <v>241</v>
      </c>
      <c r="F29" s="197">
        <v>13.34</v>
      </c>
      <c r="G29" s="111" t="s">
        <v>207</v>
      </c>
      <c r="H29" s="112" t="s">
        <v>200</v>
      </c>
      <c r="I29" s="113">
        <v>8</v>
      </c>
      <c r="J29" s="114">
        <v>18.920000000000002</v>
      </c>
      <c r="K29" s="41">
        <f t="shared" si="0"/>
        <v>252.39280000000002</v>
      </c>
      <c r="L29" s="280">
        <f>'1.2 Stundenverrechnungssatz'!$B$70</f>
        <v>0</v>
      </c>
      <c r="M29" s="42">
        <f>IF(I29='2.1 Leistungsrichtwerte'!$A$6,'2.1 Leistungsrichtwerte'!$E$6,IF('3.1 Raumbuch Kinderhaus Lumina'!I29='2.1 Leistungsrichtwerte'!$A$7,'2.1 Leistungsrichtwerte'!$E$7,IF('3.1 Raumbuch Kinderhaus Lumina'!I29='2.1 Leistungsrichtwerte'!$A$8,'2.1 Leistungsrichtwerte'!$E$8,IF('3.1 Raumbuch Kinderhaus Lumina'!I29='2.1 Leistungsrichtwerte'!$A$9,'2.1 Leistungsrichtwerte'!$E$9,IF('3.1 Raumbuch Kinderhaus Lumina'!I29='2.1 Leistungsrichtwerte'!$A$10,'2.1 Leistungsrichtwerte'!$E$10,IF('3.1 Raumbuch Kinderhaus Lumina'!I29='2.1 Leistungsrichtwerte'!$A$11,'2.1 Leistungsrichtwerte'!$E$11,IF('3.1 Raumbuch Kinderhaus Lumina'!I29='2.1 Leistungsrichtwerte'!$A$12,'2.1 Leistungsrichtwerte'!$E$12,IF('3.1 Raumbuch Kinderhaus Lumina'!I29='2.1 Leistungsrichtwerte'!$A$13,'2.1 Leistungsrichtwerte'!$E$13,IF('3.1 Raumbuch Kinderhaus Lumina'!I29='2.1 Leistungsrichtwerte'!$A$14,'2.1 Leistungsrichtwerte'!$E$14,IF('3.1 Raumbuch Kinderhaus Lumina'!I29='2.1 Leistungsrichtwerte'!$A$15,'2.1 Leistungsrichtwerte'!$E$15,IF('3.1 Raumbuch Kinderhaus Lumina'!I29='2.1 Leistungsrichtwerte'!$A$16,'2.1 Leistungsrichtwerte'!$E$16,IF('3.1 Raumbuch Kinderhaus Lumina'!I29='2.1 Leistungsrichtwerte'!$A$17,'2.1 Leistungsrichtwerte'!$E$17,IF('3.1 Raumbuch Kinderhaus Lumina'!I29='2.1 Leistungsrichtwerte'!$A$18,'2.1 Leistungsrichtwerte'!$E$18,IF(I29='2.1 Leistungsrichtwerte'!$A$19,'2.1 Leistungsrichtwerte'!$E$19,0))))))))))))))</f>
        <v>0</v>
      </c>
      <c r="N29" s="43">
        <f t="shared" si="1"/>
        <v>3028.7136</v>
      </c>
      <c r="O29" s="44" t="e">
        <f>N29/M29</f>
        <v>#DIV/0!</v>
      </c>
      <c r="P29" s="44" t="e">
        <f t="shared" si="3"/>
        <v>#DIV/0!</v>
      </c>
      <c r="Q29" s="45"/>
      <c r="R29" s="46" t="s">
        <v>203</v>
      </c>
      <c r="S29" s="56"/>
      <c r="T29" s="56"/>
      <c r="U29" s="56"/>
      <c r="V29" s="56"/>
      <c r="W29" s="56"/>
      <c r="X29" s="56"/>
      <c r="Y29" s="56"/>
      <c r="Z29" s="56"/>
      <c r="AA29" s="56"/>
      <c r="AB29" s="56"/>
      <c r="AC29" s="56"/>
      <c r="AD29" s="56"/>
      <c r="AE29" s="56"/>
      <c r="AF29" s="56"/>
      <c r="AG29" s="56"/>
      <c r="AH29" s="56"/>
    </row>
    <row r="30" spans="1:34" s="57" customFormat="1" ht="17.100000000000001" customHeight="1" x14ac:dyDescent="0.25">
      <c r="A30" s="110">
        <v>14</v>
      </c>
      <c r="B30" s="105" t="s">
        <v>317</v>
      </c>
      <c r="C30" s="103" t="s">
        <v>199</v>
      </c>
      <c r="D30" s="115" t="s">
        <v>234</v>
      </c>
      <c r="E30" s="195" t="s">
        <v>328</v>
      </c>
      <c r="F30" s="197">
        <v>4</v>
      </c>
      <c r="G30" s="111" t="s">
        <v>321</v>
      </c>
      <c r="H30" s="112" t="s">
        <v>200</v>
      </c>
      <c r="I30" s="113">
        <v>8</v>
      </c>
      <c r="J30" s="114">
        <v>18.920000000000002</v>
      </c>
      <c r="K30" s="41">
        <f t="shared" si="0"/>
        <v>75.680000000000007</v>
      </c>
      <c r="L30" s="280">
        <f>'1.2 Stundenverrechnungssatz'!$B$70</f>
        <v>0</v>
      </c>
      <c r="M30" s="42">
        <f>IF(I30='2.1 Leistungsrichtwerte'!$A$6,'2.1 Leistungsrichtwerte'!$E$6,IF('3.1 Raumbuch Kinderhaus Lumina'!I30='2.1 Leistungsrichtwerte'!$A$7,'2.1 Leistungsrichtwerte'!$E$7,IF('3.1 Raumbuch Kinderhaus Lumina'!I30='2.1 Leistungsrichtwerte'!$A$8,'2.1 Leistungsrichtwerte'!$E$8,IF('3.1 Raumbuch Kinderhaus Lumina'!I30='2.1 Leistungsrichtwerte'!$A$9,'2.1 Leistungsrichtwerte'!$E$9,IF('3.1 Raumbuch Kinderhaus Lumina'!I30='2.1 Leistungsrichtwerte'!$A$10,'2.1 Leistungsrichtwerte'!$E$10,IF('3.1 Raumbuch Kinderhaus Lumina'!I30='2.1 Leistungsrichtwerte'!$A$11,'2.1 Leistungsrichtwerte'!$E$11,IF('3.1 Raumbuch Kinderhaus Lumina'!I30='2.1 Leistungsrichtwerte'!$A$12,'2.1 Leistungsrichtwerte'!$E$12,IF('3.1 Raumbuch Kinderhaus Lumina'!I30='2.1 Leistungsrichtwerte'!$A$13,'2.1 Leistungsrichtwerte'!$E$13,IF('3.1 Raumbuch Kinderhaus Lumina'!I30='2.1 Leistungsrichtwerte'!$A$14,'2.1 Leistungsrichtwerte'!$E$14,IF('3.1 Raumbuch Kinderhaus Lumina'!I30='2.1 Leistungsrichtwerte'!$A$15,'2.1 Leistungsrichtwerte'!$E$15,IF('3.1 Raumbuch Kinderhaus Lumina'!I30='2.1 Leistungsrichtwerte'!$A$16,'2.1 Leistungsrichtwerte'!$E$16,IF('3.1 Raumbuch Kinderhaus Lumina'!I30='2.1 Leistungsrichtwerte'!$A$17,'2.1 Leistungsrichtwerte'!$E$17,IF('3.1 Raumbuch Kinderhaus Lumina'!I30='2.1 Leistungsrichtwerte'!$A$18,'2.1 Leistungsrichtwerte'!$E$18,IF(I30='2.1 Leistungsrichtwerte'!$A$19,'2.1 Leistungsrichtwerte'!$E$19,0))))))))))))))</f>
        <v>0</v>
      </c>
      <c r="N30" s="43">
        <f t="shared" si="1"/>
        <v>908.16000000000008</v>
      </c>
      <c r="O30" s="44" t="e">
        <f t="shared" si="2"/>
        <v>#DIV/0!</v>
      </c>
      <c r="P30" s="44" t="e">
        <f t="shared" si="3"/>
        <v>#DIV/0!</v>
      </c>
      <c r="Q30" s="45"/>
      <c r="R30" s="46" t="s">
        <v>203</v>
      </c>
      <c r="S30" s="56"/>
      <c r="T30" s="56"/>
      <c r="U30" s="56"/>
      <c r="V30" s="56"/>
      <c r="W30" s="56"/>
      <c r="X30" s="56"/>
      <c r="Y30" s="56"/>
      <c r="Z30" s="56"/>
      <c r="AA30" s="56"/>
      <c r="AB30" s="56"/>
      <c r="AC30" s="56"/>
      <c r="AD30" s="56"/>
      <c r="AE30" s="56"/>
      <c r="AF30" s="56"/>
      <c r="AG30" s="56"/>
      <c r="AH30" s="56"/>
    </row>
    <row r="31" spans="1:34" s="57" customFormat="1" ht="17.100000000000001" customHeight="1" x14ac:dyDescent="0.25">
      <c r="A31" s="110">
        <v>15</v>
      </c>
      <c r="B31" s="105" t="s">
        <v>317</v>
      </c>
      <c r="C31" s="103" t="s">
        <v>199</v>
      </c>
      <c r="D31" s="115" t="s">
        <v>235</v>
      </c>
      <c r="E31" s="195" t="s">
        <v>329</v>
      </c>
      <c r="F31" s="197">
        <v>14.92</v>
      </c>
      <c r="G31" s="111" t="s">
        <v>204</v>
      </c>
      <c r="H31" s="112" t="s">
        <v>200</v>
      </c>
      <c r="I31" s="113">
        <v>3</v>
      </c>
      <c r="J31" s="114">
        <v>18.920000000000002</v>
      </c>
      <c r="K31" s="41">
        <f t="shared" ref="K31" si="12">J31*F31</f>
        <v>282.28640000000001</v>
      </c>
      <c r="L31" s="280">
        <f>'1.2 Stundenverrechnungssatz'!$B$70</f>
        <v>0</v>
      </c>
      <c r="M31" s="42">
        <f>IF(I31='2.1 Leistungsrichtwerte'!$A$6,'2.1 Leistungsrichtwerte'!$E$6,IF('3.1 Raumbuch Kinderhaus Lumina'!I31='2.1 Leistungsrichtwerte'!$A$7,'2.1 Leistungsrichtwerte'!$E$7,IF('3.1 Raumbuch Kinderhaus Lumina'!I31='2.1 Leistungsrichtwerte'!$A$8,'2.1 Leistungsrichtwerte'!$E$8,IF('3.1 Raumbuch Kinderhaus Lumina'!I31='2.1 Leistungsrichtwerte'!$A$9,'2.1 Leistungsrichtwerte'!$E$9,IF('3.1 Raumbuch Kinderhaus Lumina'!I31='2.1 Leistungsrichtwerte'!$A$10,'2.1 Leistungsrichtwerte'!$E$10,IF('3.1 Raumbuch Kinderhaus Lumina'!I31='2.1 Leistungsrichtwerte'!$A$11,'2.1 Leistungsrichtwerte'!$E$11,IF('3.1 Raumbuch Kinderhaus Lumina'!I31='2.1 Leistungsrichtwerte'!$A$12,'2.1 Leistungsrichtwerte'!$E$12,IF('3.1 Raumbuch Kinderhaus Lumina'!I31='2.1 Leistungsrichtwerte'!$A$13,'2.1 Leistungsrichtwerte'!$E$13,IF('3.1 Raumbuch Kinderhaus Lumina'!I31='2.1 Leistungsrichtwerte'!$A$14,'2.1 Leistungsrichtwerte'!$E$14,IF('3.1 Raumbuch Kinderhaus Lumina'!I31='2.1 Leistungsrichtwerte'!$A$15,'2.1 Leistungsrichtwerte'!$E$15,IF('3.1 Raumbuch Kinderhaus Lumina'!I31='2.1 Leistungsrichtwerte'!$A$16,'2.1 Leistungsrichtwerte'!$E$16,IF('3.1 Raumbuch Kinderhaus Lumina'!I31='2.1 Leistungsrichtwerte'!$A$17,'2.1 Leistungsrichtwerte'!$E$17,IF('3.1 Raumbuch Kinderhaus Lumina'!I31='2.1 Leistungsrichtwerte'!$A$18,'2.1 Leistungsrichtwerte'!$E$18,IF(I31='2.1 Leistungsrichtwerte'!$A$19,'2.1 Leistungsrichtwerte'!$E$19,0))))))))))))))</f>
        <v>0</v>
      </c>
      <c r="N31" s="43">
        <f t="shared" ref="N31" si="13">K31*12</f>
        <v>3387.4368000000004</v>
      </c>
      <c r="O31" s="44" t="e">
        <f t="shared" ref="O31" si="14">N31/M31</f>
        <v>#DIV/0!</v>
      </c>
      <c r="P31" s="44" t="e">
        <f t="shared" ref="P31" si="15">O31*L31</f>
        <v>#DIV/0!</v>
      </c>
      <c r="Q31" s="45"/>
      <c r="R31" s="46" t="s">
        <v>203</v>
      </c>
      <c r="S31" s="56"/>
      <c r="T31" s="56"/>
      <c r="U31" s="56"/>
      <c r="V31" s="56"/>
      <c r="W31" s="56"/>
      <c r="X31" s="56"/>
      <c r="Y31" s="56"/>
      <c r="Z31" s="56"/>
      <c r="AA31" s="56"/>
      <c r="AB31" s="56"/>
      <c r="AC31" s="56"/>
      <c r="AD31" s="56"/>
      <c r="AE31" s="56"/>
      <c r="AF31" s="56"/>
      <c r="AG31" s="56"/>
      <c r="AH31" s="56"/>
    </row>
    <row r="32" spans="1:34" s="57" customFormat="1" ht="17.100000000000001" customHeight="1" x14ac:dyDescent="0.25">
      <c r="A32" s="110">
        <v>16</v>
      </c>
      <c r="B32" s="105" t="s">
        <v>317</v>
      </c>
      <c r="C32" s="103" t="s">
        <v>199</v>
      </c>
      <c r="D32" s="115" t="s">
        <v>237</v>
      </c>
      <c r="E32" s="195" t="s">
        <v>330</v>
      </c>
      <c r="F32" s="197">
        <v>17.27</v>
      </c>
      <c r="G32" s="111" t="s">
        <v>207</v>
      </c>
      <c r="H32" s="112" t="s">
        <v>200</v>
      </c>
      <c r="I32" s="113">
        <v>5</v>
      </c>
      <c r="J32" s="114">
        <v>18.920000000000002</v>
      </c>
      <c r="K32" s="41">
        <f t="shared" si="0"/>
        <v>326.7484</v>
      </c>
      <c r="L32" s="280">
        <f>'1.2 Stundenverrechnungssatz'!$B$70</f>
        <v>0</v>
      </c>
      <c r="M32" s="42">
        <f>IF(I32='2.1 Leistungsrichtwerte'!$A$6,'2.1 Leistungsrichtwerte'!$E$6,IF('3.1 Raumbuch Kinderhaus Lumina'!I32='2.1 Leistungsrichtwerte'!$A$7,'2.1 Leistungsrichtwerte'!$E$7,IF('3.1 Raumbuch Kinderhaus Lumina'!I32='2.1 Leistungsrichtwerte'!$A$8,'2.1 Leistungsrichtwerte'!$E$8,IF('3.1 Raumbuch Kinderhaus Lumina'!I32='2.1 Leistungsrichtwerte'!$A$9,'2.1 Leistungsrichtwerte'!$E$9,IF('3.1 Raumbuch Kinderhaus Lumina'!I32='2.1 Leistungsrichtwerte'!$A$10,'2.1 Leistungsrichtwerte'!$E$10,IF('3.1 Raumbuch Kinderhaus Lumina'!I32='2.1 Leistungsrichtwerte'!$A$11,'2.1 Leistungsrichtwerte'!$E$11,IF('3.1 Raumbuch Kinderhaus Lumina'!I32='2.1 Leistungsrichtwerte'!$A$12,'2.1 Leistungsrichtwerte'!$E$12,IF('3.1 Raumbuch Kinderhaus Lumina'!I32='2.1 Leistungsrichtwerte'!$A$13,'2.1 Leistungsrichtwerte'!$E$13,IF('3.1 Raumbuch Kinderhaus Lumina'!I32='2.1 Leistungsrichtwerte'!$A$14,'2.1 Leistungsrichtwerte'!$E$14,IF('3.1 Raumbuch Kinderhaus Lumina'!I32='2.1 Leistungsrichtwerte'!$A$15,'2.1 Leistungsrichtwerte'!$E$15,IF('3.1 Raumbuch Kinderhaus Lumina'!I32='2.1 Leistungsrichtwerte'!$A$16,'2.1 Leistungsrichtwerte'!$E$16,IF('3.1 Raumbuch Kinderhaus Lumina'!I32='2.1 Leistungsrichtwerte'!$A$17,'2.1 Leistungsrichtwerte'!$E$17,IF('3.1 Raumbuch Kinderhaus Lumina'!I32='2.1 Leistungsrichtwerte'!$A$18,'2.1 Leistungsrichtwerte'!$E$18,IF(I32='2.1 Leistungsrichtwerte'!$A$19,'2.1 Leistungsrichtwerte'!$E$19,0))))))))))))))</f>
        <v>0</v>
      </c>
      <c r="N32" s="43">
        <f t="shared" si="1"/>
        <v>3920.9808000000003</v>
      </c>
      <c r="O32" s="44" t="e">
        <f t="shared" si="2"/>
        <v>#DIV/0!</v>
      </c>
      <c r="P32" s="44" t="e">
        <f t="shared" si="3"/>
        <v>#DIV/0!</v>
      </c>
      <c r="Q32" s="47"/>
      <c r="R32" s="46" t="s">
        <v>203</v>
      </c>
      <c r="S32" s="56"/>
      <c r="T32" s="56"/>
      <c r="U32" s="56"/>
      <c r="V32" s="56"/>
      <c r="W32" s="56"/>
      <c r="X32" s="56"/>
      <c r="Y32" s="56"/>
      <c r="Z32" s="56"/>
      <c r="AA32" s="56"/>
      <c r="AB32" s="56"/>
      <c r="AC32" s="56"/>
      <c r="AD32" s="56"/>
      <c r="AE32" s="56"/>
      <c r="AF32" s="56"/>
      <c r="AG32" s="56"/>
      <c r="AH32" s="56"/>
    </row>
    <row r="33" spans="1:34" s="57" customFormat="1" ht="17.100000000000001" customHeight="1" x14ac:dyDescent="0.25">
      <c r="A33" s="110">
        <v>17</v>
      </c>
      <c r="B33" s="105" t="s">
        <v>317</v>
      </c>
      <c r="C33" s="103" t="s">
        <v>199</v>
      </c>
      <c r="D33" s="115" t="s">
        <v>238</v>
      </c>
      <c r="E33" s="195" t="s">
        <v>331</v>
      </c>
      <c r="F33" s="197">
        <v>41.43</v>
      </c>
      <c r="G33" s="111" t="s">
        <v>207</v>
      </c>
      <c r="H33" s="112" t="s">
        <v>200</v>
      </c>
      <c r="I33" s="113">
        <v>8</v>
      </c>
      <c r="J33" s="114">
        <v>18.920000000000002</v>
      </c>
      <c r="K33" s="41">
        <f t="shared" si="0"/>
        <v>783.85560000000009</v>
      </c>
      <c r="L33" s="280">
        <f>'1.2 Stundenverrechnungssatz'!$B$70</f>
        <v>0</v>
      </c>
      <c r="M33" s="42">
        <f>IF(I33='2.1 Leistungsrichtwerte'!$A$6,'2.1 Leistungsrichtwerte'!$E$6,IF('3.1 Raumbuch Kinderhaus Lumina'!I33='2.1 Leistungsrichtwerte'!$A$7,'2.1 Leistungsrichtwerte'!$E$7,IF('3.1 Raumbuch Kinderhaus Lumina'!I33='2.1 Leistungsrichtwerte'!$A$8,'2.1 Leistungsrichtwerte'!$E$8,IF('3.1 Raumbuch Kinderhaus Lumina'!I33='2.1 Leistungsrichtwerte'!$A$9,'2.1 Leistungsrichtwerte'!$E$9,IF('3.1 Raumbuch Kinderhaus Lumina'!I33='2.1 Leistungsrichtwerte'!$A$10,'2.1 Leistungsrichtwerte'!$E$10,IF('3.1 Raumbuch Kinderhaus Lumina'!I33='2.1 Leistungsrichtwerte'!$A$11,'2.1 Leistungsrichtwerte'!$E$11,IF('3.1 Raumbuch Kinderhaus Lumina'!I33='2.1 Leistungsrichtwerte'!$A$12,'2.1 Leistungsrichtwerte'!$E$12,IF('3.1 Raumbuch Kinderhaus Lumina'!I33='2.1 Leistungsrichtwerte'!$A$13,'2.1 Leistungsrichtwerte'!$E$13,IF('3.1 Raumbuch Kinderhaus Lumina'!I33='2.1 Leistungsrichtwerte'!$A$14,'2.1 Leistungsrichtwerte'!$E$14,IF('3.1 Raumbuch Kinderhaus Lumina'!I33='2.1 Leistungsrichtwerte'!$A$15,'2.1 Leistungsrichtwerte'!$E$15,IF('3.1 Raumbuch Kinderhaus Lumina'!I33='2.1 Leistungsrichtwerte'!$A$16,'2.1 Leistungsrichtwerte'!$E$16,IF('3.1 Raumbuch Kinderhaus Lumina'!I33='2.1 Leistungsrichtwerte'!$A$17,'2.1 Leistungsrichtwerte'!$E$17,IF('3.1 Raumbuch Kinderhaus Lumina'!I33='2.1 Leistungsrichtwerte'!$A$18,'2.1 Leistungsrichtwerte'!$E$18,IF(I33='2.1 Leistungsrichtwerte'!$A$19,'2.1 Leistungsrichtwerte'!$E$19,0))))))))))))))</f>
        <v>0</v>
      </c>
      <c r="N33" s="43">
        <f t="shared" si="1"/>
        <v>9406.267200000002</v>
      </c>
      <c r="O33" s="44" t="e">
        <f t="shared" si="2"/>
        <v>#DIV/0!</v>
      </c>
      <c r="P33" s="44" t="e">
        <f t="shared" si="3"/>
        <v>#DIV/0!</v>
      </c>
      <c r="Q33" s="47"/>
      <c r="R33" s="46" t="s">
        <v>203</v>
      </c>
      <c r="S33" s="56"/>
      <c r="T33" s="56"/>
      <c r="U33" s="56"/>
      <c r="V33" s="56"/>
      <c r="W33" s="56"/>
      <c r="X33" s="56"/>
      <c r="Y33" s="56"/>
      <c r="Z33" s="56"/>
      <c r="AA33" s="56"/>
      <c r="AB33" s="56"/>
      <c r="AC33" s="56"/>
      <c r="AD33" s="56"/>
      <c r="AE33" s="56"/>
      <c r="AF33" s="56"/>
      <c r="AG33" s="56"/>
      <c r="AH33" s="56"/>
    </row>
    <row r="34" spans="1:34" s="57" customFormat="1" ht="17.100000000000001" customHeight="1" x14ac:dyDescent="0.25">
      <c r="A34" s="110">
        <v>18</v>
      </c>
      <c r="B34" s="105" t="s">
        <v>317</v>
      </c>
      <c r="C34" s="103" t="s">
        <v>199</v>
      </c>
      <c r="D34" s="115" t="s">
        <v>238</v>
      </c>
      <c r="E34" s="195" t="s">
        <v>332</v>
      </c>
      <c r="F34" s="197">
        <v>1</v>
      </c>
      <c r="G34" s="111" t="s">
        <v>320</v>
      </c>
      <c r="H34" s="112" t="s">
        <v>200</v>
      </c>
      <c r="I34" s="113">
        <v>8</v>
      </c>
      <c r="J34" s="114">
        <v>18.920000000000002</v>
      </c>
      <c r="K34" s="41">
        <f t="shared" si="0"/>
        <v>18.920000000000002</v>
      </c>
      <c r="L34" s="280">
        <f>'1.2 Stundenverrechnungssatz'!$B$70</f>
        <v>0</v>
      </c>
      <c r="M34" s="42">
        <f>IF(I34='2.1 Leistungsrichtwerte'!$A$6,'2.1 Leistungsrichtwerte'!$E$6,IF('3.1 Raumbuch Kinderhaus Lumina'!I34='2.1 Leistungsrichtwerte'!$A$7,'2.1 Leistungsrichtwerte'!$E$7,IF('3.1 Raumbuch Kinderhaus Lumina'!I34='2.1 Leistungsrichtwerte'!$A$8,'2.1 Leistungsrichtwerte'!$E$8,IF('3.1 Raumbuch Kinderhaus Lumina'!I34='2.1 Leistungsrichtwerte'!$A$9,'2.1 Leistungsrichtwerte'!$E$9,IF('3.1 Raumbuch Kinderhaus Lumina'!I34='2.1 Leistungsrichtwerte'!$A$10,'2.1 Leistungsrichtwerte'!$E$10,IF('3.1 Raumbuch Kinderhaus Lumina'!I34='2.1 Leistungsrichtwerte'!$A$11,'2.1 Leistungsrichtwerte'!$E$11,IF('3.1 Raumbuch Kinderhaus Lumina'!I34='2.1 Leistungsrichtwerte'!$A$12,'2.1 Leistungsrichtwerte'!$E$12,IF('3.1 Raumbuch Kinderhaus Lumina'!I34='2.1 Leistungsrichtwerte'!$A$13,'2.1 Leistungsrichtwerte'!$E$13,IF('3.1 Raumbuch Kinderhaus Lumina'!I34='2.1 Leistungsrichtwerte'!$A$14,'2.1 Leistungsrichtwerte'!$E$14,IF('3.1 Raumbuch Kinderhaus Lumina'!I34='2.1 Leistungsrichtwerte'!$A$15,'2.1 Leistungsrichtwerte'!$E$15,IF('3.1 Raumbuch Kinderhaus Lumina'!I34='2.1 Leistungsrichtwerte'!$A$16,'2.1 Leistungsrichtwerte'!$E$16,IF('3.1 Raumbuch Kinderhaus Lumina'!I34='2.1 Leistungsrichtwerte'!$A$17,'2.1 Leistungsrichtwerte'!$E$17,IF('3.1 Raumbuch Kinderhaus Lumina'!I34='2.1 Leistungsrichtwerte'!$A$18,'2.1 Leistungsrichtwerte'!$E$18,IF(I34='2.1 Leistungsrichtwerte'!$A$19,'2.1 Leistungsrichtwerte'!$E$19,0))))))))))))))</f>
        <v>0</v>
      </c>
      <c r="N34" s="43">
        <f t="shared" si="1"/>
        <v>227.04000000000002</v>
      </c>
      <c r="O34" s="44" t="e">
        <f t="shared" si="2"/>
        <v>#DIV/0!</v>
      </c>
      <c r="P34" s="44" t="e">
        <f t="shared" si="3"/>
        <v>#DIV/0!</v>
      </c>
      <c r="Q34" s="47"/>
      <c r="R34" s="46" t="s">
        <v>203</v>
      </c>
      <c r="S34" s="56"/>
      <c r="T34" s="56"/>
      <c r="U34" s="56"/>
      <c r="V34" s="56"/>
      <c r="W34" s="56"/>
      <c r="X34" s="56"/>
      <c r="Y34" s="56"/>
      <c r="Z34" s="56"/>
      <c r="AA34" s="56"/>
      <c r="AB34" s="56"/>
      <c r="AC34" s="56"/>
      <c r="AD34" s="56"/>
      <c r="AE34" s="56"/>
      <c r="AF34" s="56"/>
      <c r="AG34" s="56"/>
      <c r="AH34" s="56"/>
    </row>
    <row r="35" spans="1:34" s="57" customFormat="1" ht="17.100000000000001" customHeight="1" x14ac:dyDescent="0.25">
      <c r="A35" s="110">
        <v>19</v>
      </c>
      <c r="B35" s="105" t="s">
        <v>317</v>
      </c>
      <c r="C35" s="103" t="s">
        <v>199</v>
      </c>
      <c r="D35" s="115" t="s">
        <v>238</v>
      </c>
      <c r="E35" s="195" t="s">
        <v>332</v>
      </c>
      <c r="F35" s="197">
        <v>3</v>
      </c>
      <c r="G35" s="111" t="s">
        <v>321</v>
      </c>
      <c r="H35" s="112" t="s">
        <v>200</v>
      </c>
      <c r="I35" s="113">
        <v>8</v>
      </c>
      <c r="J35" s="114">
        <v>18.920000000000002</v>
      </c>
      <c r="K35" s="41">
        <f t="shared" ref="K35" si="16">J35*F35</f>
        <v>56.760000000000005</v>
      </c>
      <c r="L35" s="280">
        <f>'1.2 Stundenverrechnungssatz'!$B$70</f>
        <v>0</v>
      </c>
      <c r="M35" s="42">
        <f>IF(I35='2.1 Leistungsrichtwerte'!$A$6,'2.1 Leistungsrichtwerte'!$E$6,IF('3.1 Raumbuch Kinderhaus Lumina'!I35='2.1 Leistungsrichtwerte'!$A$7,'2.1 Leistungsrichtwerte'!$E$7,IF('3.1 Raumbuch Kinderhaus Lumina'!I35='2.1 Leistungsrichtwerte'!$A$8,'2.1 Leistungsrichtwerte'!$E$8,IF('3.1 Raumbuch Kinderhaus Lumina'!I35='2.1 Leistungsrichtwerte'!$A$9,'2.1 Leistungsrichtwerte'!$E$9,IF('3.1 Raumbuch Kinderhaus Lumina'!I35='2.1 Leistungsrichtwerte'!$A$10,'2.1 Leistungsrichtwerte'!$E$10,IF('3.1 Raumbuch Kinderhaus Lumina'!I35='2.1 Leistungsrichtwerte'!$A$11,'2.1 Leistungsrichtwerte'!$E$11,IF('3.1 Raumbuch Kinderhaus Lumina'!I35='2.1 Leistungsrichtwerte'!$A$12,'2.1 Leistungsrichtwerte'!$E$12,IF('3.1 Raumbuch Kinderhaus Lumina'!I35='2.1 Leistungsrichtwerte'!$A$13,'2.1 Leistungsrichtwerte'!$E$13,IF('3.1 Raumbuch Kinderhaus Lumina'!I35='2.1 Leistungsrichtwerte'!$A$14,'2.1 Leistungsrichtwerte'!$E$14,IF('3.1 Raumbuch Kinderhaus Lumina'!I35='2.1 Leistungsrichtwerte'!$A$15,'2.1 Leistungsrichtwerte'!$E$15,IF('3.1 Raumbuch Kinderhaus Lumina'!I35='2.1 Leistungsrichtwerte'!$A$16,'2.1 Leistungsrichtwerte'!$E$16,IF('3.1 Raumbuch Kinderhaus Lumina'!I35='2.1 Leistungsrichtwerte'!$A$17,'2.1 Leistungsrichtwerte'!$E$17,IF('3.1 Raumbuch Kinderhaus Lumina'!I35='2.1 Leistungsrichtwerte'!$A$18,'2.1 Leistungsrichtwerte'!$E$18,IF(I35='2.1 Leistungsrichtwerte'!$A$19,'2.1 Leistungsrichtwerte'!$E$19,0))))))))))))))</f>
        <v>0</v>
      </c>
      <c r="N35" s="43">
        <f t="shared" ref="N35" si="17">K35*12</f>
        <v>681.12000000000012</v>
      </c>
      <c r="O35" s="44" t="e">
        <f t="shared" ref="O35" si="18">N35/M35</f>
        <v>#DIV/0!</v>
      </c>
      <c r="P35" s="44" t="e">
        <f t="shared" ref="P35" si="19">O35*L35</f>
        <v>#DIV/0!</v>
      </c>
      <c r="Q35" s="47"/>
      <c r="R35" s="46" t="s">
        <v>203</v>
      </c>
      <c r="S35" s="56"/>
      <c r="T35" s="56"/>
      <c r="U35" s="56"/>
      <c r="V35" s="56"/>
      <c r="W35" s="56"/>
      <c r="X35" s="56"/>
      <c r="Y35" s="56"/>
      <c r="Z35" s="56"/>
      <c r="AA35" s="56"/>
      <c r="AB35" s="56"/>
      <c r="AC35" s="56"/>
      <c r="AD35" s="56"/>
      <c r="AE35" s="56"/>
      <c r="AF35" s="56"/>
      <c r="AG35" s="56"/>
      <c r="AH35" s="56"/>
    </row>
    <row r="36" spans="1:34" s="57" customFormat="1" ht="17.100000000000001" customHeight="1" x14ac:dyDescent="0.25">
      <c r="A36" s="110">
        <v>20</v>
      </c>
      <c r="B36" s="105" t="s">
        <v>317</v>
      </c>
      <c r="C36" s="103" t="s">
        <v>199</v>
      </c>
      <c r="D36" s="115" t="s">
        <v>239</v>
      </c>
      <c r="E36" s="195" t="s">
        <v>236</v>
      </c>
      <c r="F36" s="197">
        <v>14.89</v>
      </c>
      <c r="G36" s="111" t="s">
        <v>207</v>
      </c>
      <c r="H36" s="112" t="s">
        <v>200</v>
      </c>
      <c r="I36" s="113">
        <v>8</v>
      </c>
      <c r="J36" s="114">
        <v>18.920000000000002</v>
      </c>
      <c r="K36" s="41">
        <f t="shared" si="0"/>
        <v>281.71880000000004</v>
      </c>
      <c r="L36" s="280">
        <f>'1.2 Stundenverrechnungssatz'!$B$70</f>
        <v>0</v>
      </c>
      <c r="M36" s="42">
        <f>IF(I36='2.1 Leistungsrichtwerte'!$A$6,'2.1 Leistungsrichtwerte'!$E$6,IF('3.1 Raumbuch Kinderhaus Lumina'!I36='2.1 Leistungsrichtwerte'!$A$7,'2.1 Leistungsrichtwerte'!$E$7,IF('3.1 Raumbuch Kinderhaus Lumina'!I36='2.1 Leistungsrichtwerte'!$A$8,'2.1 Leistungsrichtwerte'!$E$8,IF('3.1 Raumbuch Kinderhaus Lumina'!I36='2.1 Leistungsrichtwerte'!$A$9,'2.1 Leistungsrichtwerte'!$E$9,IF('3.1 Raumbuch Kinderhaus Lumina'!I36='2.1 Leistungsrichtwerte'!$A$10,'2.1 Leistungsrichtwerte'!$E$10,IF('3.1 Raumbuch Kinderhaus Lumina'!I36='2.1 Leistungsrichtwerte'!$A$11,'2.1 Leistungsrichtwerte'!$E$11,IF('3.1 Raumbuch Kinderhaus Lumina'!I36='2.1 Leistungsrichtwerte'!$A$12,'2.1 Leistungsrichtwerte'!$E$12,IF('3.1 Raumbuch Kinderhaus Lumina'!I36='2.1 Leistungsrichtwerte'!$A$13,'2.1 Leistungsrichtwerte'!$E$13,IF('3.1 Raumbuch Kinderhaus Lumina'!I36='2.1 Leistungsrichtwerte'!$A$14,'2.1 Leistungsrichtwerte'!$E$14,IF('3.1 Raumbuch Kinderhaus Lumina'!I36='2.1 Leistungsrichtwerte'!$A$15,'2.1 Leistungsrichtwerte'!$E$15,IF('3.1 Raumbuch Kinderhaus Lumina'!I36='2.1 Leistungsrichtwerte'!$A$16,'2.1 Leistungsrichtwerte'!$E$16,IF('3.1 Raumbuch Kinderhaus Lumina'!I36='2.1 Leistungsrichtwerte'!$A$17,'2.1 Leistungsrichtwerte'!$E$17,IF('3.1 Raumbuch Kinderhaus Lumina'!I36='2.1 Leistungsrichtwerte'!$A$18,'2.1 Leistungsrichtwerte'!$E$18,IF(I36='2.1 Leistungsrichtwerte'!$A$19,'2.1 Leistungsrichtwerte'!$E$19,0))))))))))))))</f>
        <v>0</v>
      </c>
      <c r="N36" s="43">
        <f t="shared" si="1"/>
        <v>3380.6256000000003</v>
      </c>
      <c r="O36" s="44" t="e">
        <f t="shared" si="2"/>
        <v>#DIV/0!</v>
      </c>
      <c r="P36" s="44" t="e">
        <f t="shared" si="3"/>
        <v>#DIV/0!</v>
      </c>
      <c r="Q36" s="47"/>
      <c r="R36" s="46" t="s">
        <v>203</v>
      </c>
      <c r="S36" s="56"/>
      <c r="T36" s="56"/>
      <c r="U36" s="56"/>
      <c r="V36" s="56"/>
      <c r="W36" s="56"/>
      <c r="X36" s="56"/>
      <c r="Y36" s="56"/>
      <c r="Z36" s="56"/>
      <c r="AA36" s="56"/>
      <c r="AB36" s="56"/>
      <c r="AC36" s="56"/>
      <c r="AD36" s="56"/>
      <c r="AE36" s="56"/>
      <c r="AF36" s="56"/>
      <c r="AG36" s="56"/>
      <c r="AH36" s="56"/>
    </row>
    <row r="37" spans="1:34" s="57" customFormat="1" ht="17.100000000000001" customHeight="1" x14ac:dyDescent="0.25">
      <c r="A37" s="110">
        <v>21</v>
      </c>
      <c r="B37" s="105" t="s">
        <v>317</v>
      </c>
      <c r="C37" s="103" t="s">
        <v>199</v>
      </c>
      <c r="D37" s="115" t="s">
        <v>239</v>
      </c>
      <c r="E37" s="195" t="s">
        <v>333</v>
      </c>
      <c r="F37" s="197">
        <v>4</v>
      </c>
      <c r="G37" s="111" t="s">
        <v>321</v>
      </c>
      <c r="H37" s="112" t="s">
        <v>200</v>
      </c>
      <c r="I37" s="113">
        <v>8</v>
      </c>
      <c r="J37" s="114">
        <v>18.920000000000002</v>
      </c>
      <c r="K37" s="41">
        <f t="shared" si="0"/>
        <v>75.680000000000007</v>
      </c>
      <c r="L37" s="280">
        <f>'1.2 Stundenverrechnungssatz'!$B$70</f>
        <v>0</v>
      </c>
      <c r="M37" s="42">
        <f>IF(I37='2.1 Leistungsrichtwerte'!$A$6,'2.1 Leistungsrichtwerte'!$E$6,IF('3.1 Raumbuch Kinderhaus Lumina'!I37='2.1 Leistungsrichtwerte'!$A$7,'2.1 Leistungsrichtwerte'!$E$7,IF('3.1 Raumbuch Kinderhaus Lumina'!I37='2.1 Leistungsrichtwerte'!$A$8,'2.1 Leistungsrichtwerte'!$E$8,IF('3.1 Raumbuch Kinderhaus Lumina'!I37='2.1 Leistungsrichtwerte'!$A$9,'2.1 Leistungsrichtwerte'!$E$9,IF('3.1 Raumbuch Kinderhaus Lumina'!I37='2.1 Leistungsrichtwerte'!$A$10,'2.1 Leistungsrichtwerte'!$E$10,IF('3.1 Raumbuch Kinderhaus Lumina'!I37='2.1 Leistungsrichtwerte'!$A$11,'2.1 Leistungsrichtwerte'!$E$11,IF('3.1 Raumbuch Kinderhaus Lumina'!I37='2.1 Leistungsrichtwerte'!$A$12,'2.1 Leistungsrichtwerte'!$E$12,IF('3.1 Raumbuch Kinderhaus Lumina'!I37='2.1 Leistungsrichtwerte'!$A$13,'2.1 Leistungsrichtwerte'!$E$13,IF('3.1 Raumbuch Kinderhaus Lumina'!I37='2.1 Leistungsrichtwerte'!$A$14,'2.1 Leistungsrichtwerte'!$E$14,IF('3.1 Raumbuch Kinderhaus Lumina'!I37='2.1 Leistungsrichtwerte'!$A$15,'2.1 Leistungsrichtwerte'!$E$15,IF('3.1 Raumbuch Kinderhaus Lumina'!I37='2.1 Leistungsrichtwerte'!$A$16,'2.1 Leistungsrichtwerte'!$E$16,IF('3.1 Raumbuch Kinderhaus Lumina'!I37='2.1 Leistungsrichtwerte'!$A$17,'2.1 Leistungsrichtwerte'!$E$17,IF('3.1 Raumbuch Kinderhaus Lumina'!I37='2.1 Leistungsrichtwerte'!$A$18,'2.1 Leistungsrichtwerte'!$E$18,IF(I37='2.1 Leistungsrichtwerte'!$A$19,'2.1 Leistungsrichtwerte'!$E$19,0))))))))))))))</f>
        <v>0</v>
      </c>
      <c r="N37" s="43">
        <f t="shared" si="1"/>
        <v>908.16000000000008</v>
      </c>
      <c r="O37" s="44" t="e">
        <f t="shared" si="2"/>
        <v>#DIV/0!</v>
      </c>
      <c r="P37" s="44" t="e">
        <f t="shared" si="3"/>
        <v>#DIV/0!</v>
      </c>
      <c r="Q37" s="47"/>
      <c r="R37" s="46" t="s">
        <v>203</v>
      </c>
      <c r="S37" s="56"/>
      <c r="T37" s="56"/>
      <c r="U37" s="56"/>
      <c r="V37" s="56"/>
      <c r="W37" s="56"/>
      <c r="X37" s="56"/>
      <c r="Y37" s="56"/>
      <c r="Z37" s="56"/>
      <c r="AA37" s="56"/>
      <c r="AB37" s="56"/>
      <c r="AC37" s="56"/>
      <c r="AD37" s="56"/>
      <c r="AE37" s="56"/>
      <c r="AF37" s="56"/>
      <c r="AG37" s="56"/>
      <c r="AH37" s="56"/>
    </row>
    <row r="38" spans="1:34" s="57" customFormat="1" ht="17.100000000000001" customHeight="1" x14ac:dyDescent="0.25">
      <c r="A38" s="110">
        <v>22</v>
      </c>
      <c r="B38" s="105" t="s">
        <v>317</v>
      </c>
      <c r="C38" s="103" t="s">
        <v>199</v>
      </c>
      <c r="D38" s="115" t="s">
        <v>240</v>
      </c>
      <c r="E38" s="195" t="s">
        <v>334</v>
      </c>
      <c r="F38" s="197">
        <v>20.25</v>
      </c>
      <c r="G38" s="111" t="s">
        <v>204</v>
      </c>
      <c r="H38" s="112" t="s">
        <v>200</v>
      </c>
      <c r="I38" s="113">
        <v>3</v>
      </c>
      <c r="J38" s="114">
        <v>18.920000000000002</v>
      </c>
      <c r="K38" s="41">
        <f t="shared" si="0"/>
        <v>383.13000000000005</v>
      </c>
      <c r="L38" s="280">
        <f>'1.2 Stundenverrechnungssatz'!$B$70</f>
        <v>0</v>
      </c>
      <c r="M38" s="42">
        <f>IF(I38='2.1 Leistungsrichtwerte'!$A$6,'2.1 Leistungsrichtwerte'!$E$6,IF('3.1 Raumbuch Kinderhaus Lumina'!I38='2.1 Leistungsrichtwerte'!$A$7,'2.1 Leistungsrichtwerte'!$E$7,IF('3.1 Raumbuch Kinderhaus Lumina'!I38='2.1 Leistungsrichtwerte'!$A$8,'2.1 Leistungsrichtwerte'!$E$8,IF('3.1 Raumbuch Kinderhaus Lumina'!I38='2.1 Leistungsrichtwerte'!$A$9,'2.1 Leistungsrichtwerte'!$E$9,IF('3.1 Raumbuch Kinderhaus Lumina'!I38='2.1 Leistungsrichtwerte'!$A$10,'2.1 Leistungsrichtwerte'!$E$10,IF('3.1 Raumbuch Kinderhaus Lumina'!I38='2.1 Leistungsrichtwerte'!$A$11,'2.1 Leistungsrichtwerte'!$E$11,IF('3.1 Raumbuch Kinderhaus Lumina'!I38='2.1 Leistungsrichtwerte'!$A$12,'2.1 Leistungsrichtwerte'!$E$12,IF('3.1 Raumbuch Kinderhaus Lumina'!I38='2.1 Leistungsrichtwerte'!$A$13,'2.1 Leistungsrichtwerte'!$E$13,IF('3.1 Raumbuch Kinderhaus Lumina'!I38='2.1 Leistungsrichtwerte'!$A$14,'2.1 Leistungsrichtwerte'!$E$14,IF('3.1 Raumbuch Kinderhaus Lumina'!I38='2.1 Leistungsrichtwerte'!$A$15,'2.1 Leistungsrichtwerte'!$E$15,IF('3.1 Raumbuch Kinderhaus Lumina'!I38='2.1 Leistungsrichtwerte'!$A$16,'2.1 Leistungsrichtwerte'!$E$16,IF('3.1 Raumbuch Kinderhaus Lumina'!I38='2.1 Leistungsrichtwerte'!$A$17,'2.1 Leistungsrichtwerte'!$E$17,IF('3.1 Raumbuch Kinderhaus Lumina'!I38='2.1 Leistungsrichtwerte'!$A$18,'2.1 Leistungsrichtwerte'!$E$18,IF(I38='2.1 Leistungsrichtwerte'!$A$19,'2.1 Leistungsrichtwerte'!$E$19,0))))))))))))))</f>
        <v>0</v>
      </c>
      <c r="N38" s="43">
        <f t="shared" si="1"/>
        <v>4597.5600000000004</v>
      </c>
      <c r="O38" s="44" t="e">
        <f t="shared" si="2"/>
        <v>#DIV/0!</v>
      </c>
      <c r="P38" s="44" t="e">
        <f t="shared" si="3"/>
        <v>#DIV/0!</v>
      </c>
      <c r="Q38" s="47"/>
      <c r="R38" s="46" t="s">
        <v>203</v>
      </c>
      <c r="S38" s="56"/>
      <c r="T38" s="56"/>
      <c r="U38" s="56"/>
      <c r="V38" s="56"/>
      <c r="W38" s="56"/>
      <c r="X38" s="56"/>
      <c r="Y38" s="56"/>
      <c r="Z38" s="56"/>
      <c r="AA38" s="56"/>
      <c r="AB38" s="56"/>
      <c r="AC38" s="56"/>
      <c r="AD38" s="56"/>
      <c r="AE38" s="56"/>
      <c r="AF38" s="56"/>
      <c r="AG38" s="56"/>
      <c r="AH38" s="56"/>
    </row>
    <row r="39" spans="1:34" s="57" customFormat="1" ht="17.100000000000001" customHeight="1" x14ac:dyDescent="0.25">
      <c r="A39" s="110">
        <v>23</v>
      </c>
      <c r="B39" s="105" t="s">
        <v>317</v>
      </c>
      <c r="C39" s="103" t="s">
        <v>199</v>
      </c>
      <c r="D39" s="115" t="s">
        <v>242</v>
      </c>
      <c r="E39" s="195" t="s">
        <v>335</v>
      </c>
      <c r="F39" s="197">
        <v>4.8600000000000003</v>
      </c>
      <c r="G39" s="111" t="s">
        <v>204</v>
      </c>
      <c r="H39" s="112" t="s">
        <v>200</v>
      </c>
      <c r="I39" s="113">
        <v>3</v>
      </c>
      <c r="J39" s="114">
        <v>18.920000000000002</v>
      </c>
      <c r="K39" s="41">
        <f t="shared" si="0"/>
        <v>91.951200000000014</v>
      </c>
      <c r="L39" s="280">
        <f>'1.2 Stundenverrechnungssatz'!$B$70</f>
        <v>0</v>
      </c>
      <c r="M39" s="42">
        <f>IF(I39='2.1 Leistungsrichtwerte'!$A$6,'2.1 Leistungsrichtwerte'!$E$6,IF('3.1 Raumbuch Kinderhaus Lumina'!I39='2.1 Leistungsrichtwerte'!$A$7,'2.1 Leistungsrichtwerte'!$E$7,IF('3.1 Raumbuch Kinderhaus Lumina'!I39='2.1 Leistungsrichtwerte'!$A$8,'2.1 Leistungsrichtwerte'!$E$8,IF('3.1 Raumbuch Kinderhaus Lumina'!I39='2.1 Leistungsrichtwerte'!$A$9,'2.1 Leistungsrichtwerte'!$E$9,IF('3.1 Raumbuch Kinderhaus Lumina'!I39='2.1 Leistungsrichtwerte'!$A$10,'2.1 Leistungsrichtwerte'!$E$10,IF('3.1 Raumbuch Kinderhaus Lumina'!I39='2.1 Leistungsrichtwerte'!$A$11,'2.1 Leistungsrichtwerte'!$E$11,IF('3.1 Raumbuch Kinderhaus Lumina'!I39='2.1 Leistungsrichtwerte'!$A$12,'2.1 Leistungsrichtwerte'!$E$12,IF('3.1 Raumbuch Kinderhaus Lumina'!I39='2.1 Leistungsrichtwerte'!$A$13,'2.1 Leistungsrichtwerte'!$E$13,IF('3.1 Raumbuch Kinderhaus Lumina'!I39='2.1 Leistungsrichtwerte'!$A$14,'2.1 Leistungsrichtwerte'!$E$14,IF('3.1 Raumbuch Kinderhaus Lumina'!I39='2.1 Leistungsrichtwerte'!$A$15,'2.1 Leistungsrichtwerte'!$E$15,IF('3.1 Raumbuch Kinderhaus Lumina'!I39='2.1 Leistungsrichtwerte'!$A$16,'2.1 Leistungsrichtwerte'!$E$16,IF('3.1 Raumbuch Kinderhaus Lumina'!I39='2.1 Leistungsrichtwerte'!$A$17,'2.1 Leistungsrichtwerte'!$E$17,IF('3.1 Raumbuch Kinderhaus Lumina'!I39='2.1 Leistungsrichtwerte'!$A$18,'2.1 Leistungsrichtwerte'!$E$18,IF(I39='2.1 Leistungsrichtwerte'!$A$19,'2.1 Leistungsrichtwerte'!$E$19,0))))))))))))))</f>
        <v>0</v>
      </c>
      <c r="N39" s="43">
        <f t="shared" si="1"/>
        <v>1103.4144000000001</v>
      </c>
      <c r="O39" s="44" t="e">
        <f t="shared" si="2"/>
        <v>#DIV/0!</v>
      </c>
      <c r="P39" s="44" t="e">
        <f t="shared" si="3"/>
        <v>#DIV/0!</v>
      </c>
      <c r="Q39" s="47"/>
      <c r="R39" s="46" t="s">
        <v>203</v>
      </c>
      <c r="S39" s="56"/>
      <c r="T39" s="56"/>
      <c r="U39" s="56"/>
      <c r="V39" s="56"/>
      <c r="W39" s="56"/>
      <c r="X39" s="56"/>
      <c r="Y39" s="56"/>
      <c r="Z39" s="56"/>
      <c r="AA39" s="56"/>
      <c r="AB39" s="56"/>
      <c r="AC39" s="56"/>
      <c r="AD39" s="56"/>
      <c r="AE39" s="56"/>
      <c r="AF39" s="56"/>
      <c r="AG39" s="56"/>
      <c r="AH39" s="56"/>
    </row>
    <row r="40" spans="1:34" s="57" customFormat="1" ht="17.100000000000001" customHeight="1" x14ac:dyDescent="0.25">
      <c r="A40" s="110">
        <v>24</v>
      </c>
      <c r="B40" s="105" t="s">
        <v>317</v>
      </c>
      <c r="C40" s="103" t="s">
        <v>199</v>
      </c>
      <c r="D40" s="115" t="s">
        <v>243</v>
      </c>
      <c r="E40" s="195" t="s">
        <v>221</v>
      </c>
      <c r="F40" s="197">
        <v>3.15</v>
      </c>
      <c r="G40" s="111" t="s">
        <v>204</v>
      </c>
      <c r="H40" s="112" t="s">
        <v>200</v>
      </c>
      <c r="I40" s="113" t="s">
        <v>32</v>
      </c>
      <c r="J40" s="114">
        <v>18.920000000000002</v>
      </c>
      <c r="K40" s="41">
        <f t="shared" si="0"/>
        <v>59.598000000000006</v>
      </c>
      <c r="L40" s="280">
        <f>'1.2 Stundenverrechnungssatz'!$B$70</f>
        <v>0</v>
      </c>
      <c r="M40" s="42">
        <f>IF(I40='2.1 Leistungsrichtwerte'!$A$6,'2.1 Leistungsrichtwerte'!$E$6,IF('3.1 Raumbuch Kinderhaus Lumina'!I40='2.1 Leistungsrichtwerte'!$A$7,'2.1 Leistungsrichtwerte'!$E$7,IF('3.1 Raumbuch Kinderhaus Lumina'!I40='2.1 Leistungsrichtwerte'!$A$8,'2.1 Leistungsrichtwerte'!$E$8,IF('3.1 Raumbuch Kinderhaus Lumina'!I40='2.1 Leistungsrichtwerte'!$A$9,'2.1 Leistungsrichtwerte'!$E$9,IF('3.1 Raumbuch Kinderhaus Lumina'!I40='2.1 Leistungsrichtwerte'!$A$10,'2.1 Leistungsrichtwerte'!$E$10,IF('3.1 Raumbuch Kinderhaus Lumina'!I40='2.1 Leistungsrichtwerte'!$A$11,'2.1 Leistungsrichtwerte'!$E$11,IF('3.1 Raumbuch Kinderhaus Lumina'!I40='2.1 Leistungsrichtwerte'!$A$12,'2.1 Leistungsrichtwerte'!$E$12,IF('3.1 Raumbuch Kinderhaus Lumina'!I40='2.1 Leistungsrichtwerte'!$A$13,'2.1 Leistungsrichtwerte'!$E$13,IF('3.1 Raumbuch Kinderhaus Lumina'!I40='2.1 Leistungsrichtwerte'!$A$14,'2.1 Leistungsrichtwerte'!$E$14,IF('3.1 Raumbuch Kinderhaus Lumina'!I40='2.1 Leistungsrichtwerte'!$A$15,'2.1 Leistungsrichtwerte'!$E$15,IF('3.1 Raumbuch Kinderhaus Lumina'!I40='2.1 Leistungsrichtwerte'!$A$16,'2.1 Leistungsrichtwerte'!$E$16,IF('3.1 Raumbuch Kinderhaus Lumina'!I40='2.1 Leistungsrichtwerte'!$A$17,'2.1 Leistungsrichtwerte'!$E$17,IF('3.1 Raumbuch Kinderhaus Lumina'!I40='2.1 Leistungsrichtwerte'!$A$18,'2.1 Leistungsrichtwerte'!$E$18,IF(I40='2.1 Leistungsrichtwerte'!$A$19,'2.1 Leistungsrichtwerte'!$E$19,0))))))))))))))</f>
        <v>0</v>
      </c>
      <c r="N40" s="43">
        <f t="shared" si="1"/>
        <v>715.17600000000004</v>
      </c>
      <c r="O40" s="44" t="e">
        <f t="shared" si="2"/>
        <v>#DIV/0!</v>
      </c>
      <c r="P40" s="44" t="e">
        <f t="shared" si="3"/>
        <v>#DIV/0!</v>
      </c>
      <c r="Q40" s="47"/>
      <c r="R40" s="46" t="s">
        <v>203</v>
      </c>
      <c r="S40" s="56"/>
      <c r="T40" s="56"/>
      <c r="U40" s="56"/>
      <c r="V40" s="56"/>
      <c r="W40" s="56"/>
      <c r="X40" s="56"/>
      <c r="Y40" s="56"/>
      <c r="Z40" s="56"/>
      <c r="AA40" s="56"/>
      <c r="AB40" s="56"/>
      <c r="AC40" s="56"/>
      <c r="AD40" s="56"/>
      <c r="AE40" s="56"/>
      <c r="AF40" s="56"/>
      <c r="AG40" s="56"/>
      <c r="AH40" s="56"/>
    </row>
    <row r="41" spans="1:34" s="57" customFormat="1" ht="17.100000000000001" customHeight="1" x14ac:dyDescent="0.25">
      <c r="A41" s="110">
        <v>25</v>
      </c>
      <c r="B41" s="105" t="s">
        <v>317</v>
      </c>
      <c r="C41" s="103" t="s">
        <v>199</v>
      </c>
      <c r="D41" s="115" t="s">
        <v>244</v>
      </c>
      <c r="E41" s="195" t="s">
        <v>336</v>
      </c>
      <c r="F41" s="197">
        <v>6.89</v>
      </c>
      <c r="G41" s="111" t="s">
        <v>204</v>
      </c>
      <c r="H41" s="112" t="s">
        <v>201</v>
      </c>
      <c r="I41" s="113">
        <v>6</v>
      </c>
      <c r="J41" s="114">
        <v>3.83</v>
      </c>
      <c r="K41" s="41">
        <f t="shared" si="0"/>
        <v>26.3887</v>
      </c>
      <c r="L41" s="280">
        <f>'1.2 Stundenverrechnungssatz'!$B$70</f>
        <v>0</v>
      </c>
      <c r="M41" s="42">
        <f>IF(I41='2.1 Leistungsrichtwerte'!$A$6,'2.1 Leistungsrichtwerte'!$E$6,IF('3.1 Raumbuch Kinderhaus Lumina'!I41='2.1 Leistungsrichtwerte'!$A$7,'2.1 Leistungsrichtwerte'!$E$7,IF('3.1 Raumbuch Kinderhaus Lumina'!I41='2.1 Leistungsrichtwerte'!$A$8,'2.1 Leistungsrichtwerte'!$E$8,IF('3.1 Raumbuch Kinderhaus Lumina'!I41='2.1 Leistungsrichtwerte'!$A$9,'2.1 Leistungsrichtwerte'!$E$9,IF('3.1 Raumbuch Kinderhaus Lumina'!I41='2.1 Leistungsrichtwerte'!$A$10,'2.1 Leistungsrichtwerte'!$E$10,IF('3.1 Raumbuch Kinderhaus Lumina'!I41='2.1 Leistungsrichtwerte'!$A$11,'2.1 Leistungsrichtwerte'!$E$11,IF('3.1 Raumbuch Kinderhaus Lumina'!I41='2.1 Leistungsrichtwerte'!$A$12,'2.1 Leistungsrichtwerte'!$E$12,IF('3.1 Raumbuch Kinderhaus Lumina'!I41='2.1 Leistungsrichtwerte'!$A$13,'2.1 Leistungsrichtwerte'!$E$13,IF('3.1 Raumbuch Kinderhaus Lumina'!I41='2.1 Leistungsrichtwerte'!$A$14,'2.1 Leistungsrichtwerte'!$E$14,IF('3.1 Raumbuch Kinderhaus Lumina'!I41='2.1 Leistungsrichtwerte'!$A$15,'2.1 Leistungsrichtwerte'!$E$15,IF('3.1 Raumbuch Kinderhaus Lumina'!I41='2.1 Leistungsrichtwerte'!$A$16,'2.1 Leistungsrichtwerte'!$E$16,IF('3.1 Raumbuch Kinderhaus Lumina'!I41='2.1 Leistungsrichtwerte'!$A$17,'2.1 Leistungsrichtwerte'!$E$17,IF('3.1 Raumbuch Kinderhaus Lumina'!I41='2.1 Leistungsrichtwerte'!$A$18,'2.1 Leistungsrichtwerte'!$E$18,IF(I41='2.1 Leistungsrichtwerte'!$A$19,'2.1 Leistungsrichtwerte'!$E$19,0))))))))))))))</f>
        <v>0</v>
      </c>
      <c r="N41" s="43">
        <f t="shared" si="1"/>
        <v>316.6644</v>
      </c>
      <c r="O41" s="44" t="e">
        <f t="shared" si="2"/>
        <v>#DIV/0!</v>
      </c>
      <c r="P41" s="44" t="e">
        <f t="shared" si="3"/>
        <v>#DIV/0!</v>
      </c>
      <c r="Q41" s="47"/>
      <c r="R41" s="46" t="s">
        <v>203</v>
      </c>
      <c r="S41" s="56"/>
      <c r="T41" s="56"/>
      <c r="U41" s="56"/>
      <c r="V41" s="56"/>
      <c r="W41" s="56"/>
      <c r="X41" s="56"/>
      <c r="Y41" s="56"/>
      <c r="Z41" s="56"/>
      <c r="AA41" s="56"/>
      <c r="AB41" s="56"/>
      <c r="AC41" s="56"/>
      <c r="AD41" s="56"/>
      <c r="AE41" s="56"/>
      <c r="AF41" s="56"/>
      <c r="AG41" s="56"/>
      <c r="AH41" s="56"/>
    </row>
    <row r="42" spans="1:34" s="57" customFormat="1" ht="17.100000000000001" customHeight="1" x14ac:dyDescent="0.25">
      <c r="A42" s="110">
        <v>26</v>
      </c>
      <c r="B42" s="105" t="s">
        <v>317</v>
      </c>
      <c r="C42" s="103" t="s">
        <v>199</v>
      </c>
      <c r="D42" s="115" t="s">
        <v>245</v>
      </c>
      <c r="E42" s="195" t="s">
        <v>337</v>
      </c>
      <c r="F42" s="197">
        <v>2.96</v>
      </c>
      <c r="G42" s="111" t="s">
        <v>204</v>
      </c>
      <c r="H42" s="112" t="s">
        <v>210</v>
      </c>
      <c r="I42" s="113">
        <v>10</v>
      </c>
      <c r="J42" s="114">
        <v>0</v>
      </c>
      <c r="K42" s="41">
        <f t="shared" si="0"/>
        <v>0</v>
      </c>
      <c r="L42" s="280">
        <f>'1.2 Stundenverrechnungssatz'!$B$70</f>
        <v>0</v>
      </c>
      <c r="M42" s="42">
        <f>IF(I42='2.1 Leistungsrichtwerte'!$A$6,'2.1 Leistungsrichtwerte'!$E$6,IF('3.1 Raumbuch Kinderhaus Lumina'!I42='2.1 Leistungsrichtwerte'!$A$7,'2.1 Leistungsrichtwerte'!$E$7,IF('3.1 Raumbuch Kinderhaus Lumina'!I42='2.1 Leistungsrichtwerte'!$A$8,'2.1 Leistungsrichtwerte'!$E$8,IF('3.1 Raumbuch Kinderhaus Lumina'!I42='2.1 Leistungsrichtwerte'!$A$9,'2.1 Leistungsrichtwerte'!$E$9,IF('3.1 Raumbuch Kinderhaus Lumina'!I42='2.1 Leistungsrichtwerte'!$A$10,'2.1 Leistungsrichtwerte'!$E$10,IF('3.1 Raumbuch Kinderhaus Lumina'!I42='2.1 Leistungsrichtwerte'!$A$11,'2.1 Leistungsrichtwerte'!$E$11,IF('3.1 Raumbuch Kinderhaus Lumina'!I42='2.1 Leistungsrichtwerte'!$A$12,'2.1 Leistungsrichtwerte'!$E$12,IF('3.1 Raumbuch Kinderhaus Lumina'!I42='2.1 Leistungsrichtwerte'!$A$13,'2.1 Leistungsrichtwerte'!$E$13,IF('3.1 Raumbuch Kinderhaus Lumina'!I42='2.1 Leistungsrichtwerte'!$A$14,'2.1 Leistungsrichtwerte'!$E$14,IF('3.1 Raumbuch Kinderhaus Lumina'!I42='2.1 Leistungsrichtwerte'!$A$15,'2.1 Leistungsrichtwerte'!$E$15,IF('3.1 Raumbuch Kinderhaus Lumina'!I42='2.1 Leistungsrichtwerte'!$A$16,'2.1 Leistungsrichtwerte'!$E$16,IF('3.1 Raumbuch Kinderhaus Lumina'!I42='2.1 Leistungsrichtwerte'!$A$17,'2.1 Leistungsrichtwerte'!$E$17,IF('3.1 Raumbuch Kinderhaus Lumina'!I42='2.1 Leistungsrichtwerte'!$A$18,'2.1 Leistungsrichtwerte'!$E$18,IF(I42='2.1 Leistungsrichtwerte'!$A$19,'2.1 Leistungsrichtwerte'!$E$19,0))))))))))))))</f>
        <v>0</v>
      </c>
      <c r="N42" s="43">
        <f t="shared" si="1"/>
        <v>0</v>
      </c>
      <c r="O42" s="44" t="e">
        <f t="shared" si="2"/>
        <v>#DIV/0!</v>
      </c>
      <c r="P42" s="44" t="e">
        <f t="shared" si="3"/>
        <v>#DIV/0!</v>
      </c>
      <c r="Q42" s="47"/>
      <c r="R42" s="46"/>
      <c r="S42" s="56"/>
      <c r="T42" s="56"/>
      <c r="U42" s="56"/>
      <c r="V42" s="56"/>
      <c r="W42" s="56"/>
      <c r="X42" s="56"/>
      <c r="Y42" s="56"/>
      <c r="Z42" s="56"/>
      <c r="AA42" s="56"/>
      <c r="AB42" s="56"/>
      <c r="AC42" s="56"/>
      <c r="AD42" s="56"/>
      <c r="AE42" s="56"/>
      <c r="AF42" s="56"/>
      <c r="AG42" s="56"/>
      <c r="AH42" s="56"/>
    </row>
    <row r="43" spans="1:34" s="57" customFormat="1" ht="17.100000000000001" customHeight="1" x14ac:dyDescent="0.25">
      <c r="A43" s="110">
        <v>27</v>
      </c>
      <c r="B43" s="105" t="s">
        <v>317</v>
      </c>
      <c r="C43" s="103" t="s">
        <v>199</v>
      </c>
      <c r="D43" s="115" t="s">
        <v>246</v>
      </c>
      <c r="E43" s="195" t="s">
        <v>259</v>
      </c>
      <c r="F43" s="197">
        <v>8.76</v>
      </c>
      <c r="G43" s="111" t="s">
        <v>207</v>
      </c>
      <c r="H43" s="112" t="s">
        <v>201</v>
      </c>
      <c r="I43" s="113">
        <v>6</v>
      </c>
      <c r="J43" s="114">
        <v>3.83</v>
      </c>
      <c r="K43" s="48">
        <f t="shared" si="0"/>
        <v>33.550800000000002</v>
      </c>
      <c r="L43" s="280">
        <f>'1.2 Stundenverrechnungssatz'!$B$70</f>
        <v>0</v>
      </c>
      <c r="M43" s="49">
        <f>IF(I43='2.1 Leistungsrichtwerte'!$A$6,'2.1 Leistungsrichtwerte'!$E$6,IF('3.1 Raumbuch Kinderhaus Lumina'!I43='2.1 Leistungsrichtwerte'!$A$7,'2.1 Leistungsrichtwerte'!$E$7,IF('3.1 Raumbuch Kinderhaus Lumina'!I43='2.1 Leistungsrichtwerte'!$A$8,'2.1 Leistungsrichtwerte'!$E$8,IF('3.1 Raumbuch Kinderhaus Lumina'!I43='2.1 Leistungsrichtwerte'!$A$9,'2.1 Leistungsrichtwerte'!$E$9,IF('3.1 Raumbuch Kinderhaus Lumina'!I43='2.1 Leistungsrichtwerte'!$A$10,'2.1 Leistungsrichtwerte'!$E$10,IF('3.1 Raumbuch Kinderhaus Lumina'!I43='2.1 Leistungsrichtwerte'!$A$11,'2.1 Leistungsrichtwerte'!$E$11,IF('3.1 Raumbuch Kinderhaus Lumina'!I43='2.1 Leistungsrichtwerte'!$A$12,'2.1 Leistungsrichtwerte'!$E$12,IF('3.1 Raumbuch Kinderhaus Lumina'!I43='2.1 Leistungsrichtwerte'!$A$13,'2.1 Leistungsrichtwerte'!$E$13,IF('3.1 Raumbuch Kinderhaus Lumina'!I43='2.1 Leistungsrichtwerte'!$A$14,'2.1 Leistungsrichtwerte'!$E$14,IF('3.1 Raumbuch Kinderhaus Lumina'!I43='2.1 Leistungsrichtwerte'!$A$15,'2.1 Leistungsrichtwerte'!$E$15,IF('3.1 Raumbuch Kinderhaus Lumina'!I43='2.1 Leistungsrichtwerte'!$A$16,'2.1 Leistungsrichtwerte'!$E$16,IF('3.1 Raumbuch Kinderhaus Lumina'!I43='2.1 Leistungsrichtwerte'!$A$17,'2.1 Leistungsrichtwerte'!$E$17,IF('3.1 Raumbuch Kinderhaus Lumina'!I43='2.1 Leistungsrichtwerte'!$A$18,'2.1 Leistungsrichtwerte'!$E$18,IF(I43='2.1 Leistungsrichtwerte'!$A$19,'2.1 Leistungsrichtwerte'!$E$19,0))))))))))))))</f>
        <v>0</v>
      </c>
      <c r="N43" s="43">
        <f t="shared" si="1"/>
        <v>402.6096</v>
      </c>
      <c r="O43" s="44" t="e">
        <f t="shared" si="2"/>
        <v>#DIV/0!</v>
      </c>
      <c r="P43" s="44" t="e">
        <f t="shared" si="3"/>
        <v>#DIV/0!</v>
      </c>
      <c r="Q43" s="47"/>
      <c r="R43" s="46" t="s">
        <v>203</v>
      </c>
      <c r="S43" s="56"/>
      <c r="T43" s="56"/>
      <c r="U43" s="56"/>
      <c r="V43" s="56"/>
      <c r="W43" s="56"/>
      <c r="X43" s="56"/>
      <c r="Y43" s="56"/>
      <c r="Z43" s="56"/>
      <c r="AA43" s="56"/>
      <c r="AB43" s="56"/>
      <c r="AC43" s="56"/>
      <c r="AD43" s="56"/>
      <c r="AE43" s="56"/>
      <c r="AF43" s="56"/>
      <c r="AG43" s="56"/>
      <c r="AH43" s="56"/>
    </row>
    <row r="44" spans="1:34" s="57" customFormat="1" ht="17.100000000000001" customHeight="1" x14ac:dyDescent="0.25">
      <c r="A44" s="110">
        <v>28</v>
      </c>
      <c r="B44" s="105" t="s">
        <v>317</v>
      </c>
      <c r="C44" s="103" t="s">
        <v>199</v>
      </c>
      <c r="D44" s="115" t="s">
        <v>247</v>
      </c>
      <c r="E44" s="195" t="s">
        <v>338</v>
      </c>
      <c r="F44" s="197">
        <v>3.72</v>
      </c>
      <c r="G44" s="111" t="s">
        <v>207</v>
      </c>
      <c r="H44" s="112" t="s">
        <v>210</v>
      </c>
      <c r="I44" s="113">
        <v>10</v>
      </c>
      <c r="J44" s="114">
        <v>0</v>
      </c>
      <c r="K44" s="48">
        <f>J44*F44</f>
        <v>0</v>
      </c>
      <c r="L44" s="280">
        <f>'1.2 Stundenverrechnungssatz'!$B$70</f>
        <v>0</v>
      </c>
      <c r="M44" s="49">
        <f>IF(I44='2.1 Leistungsrichtwerte'!$A$6,'2.1 Leistungsrichtwerte'!$E$6,IF('3.1 Raumbuch Kinderhaus Lumina'!I44='2.1 Leistungsrichtwerte'!$A$7,'2.1 Leistungsrichtwerte'!$E$7,IF('3.1 Raumbuch Kinderhaus Lumina'!I44='2.1 Leistungsrichtwerte'!$A$8,'2.1 Leistungsrichtwerte'!$E$8,IF('3.1 Raumbuch Kinderhaus Lumina'!I44='2.1 Leistungsrichtwerte'!$A$9,'2.1 Leistungsrichtwerte'!$E$9,IF('3.1 Raumbuch Kinderhaus Lumina'!I44='2.1 Leistungsrichtwerte'!$A$10,'2.1 Leistungsrichtwerte'!$E$10,IF('3.1 Raumbuch Kinderhaus Lumina'!I44='2.1 Leistungsrichtwerte'!$A$11,'2.1 Leistungsrichtwerte'!$E$11,IF('3.1 Raumbuch Kinderhaus Lumina'!I44='2.1 Leistungsrichtwerte'!$A$12,'2.1 Leistungsrichtwerte'!$E$12,IF('3.1 Raumbuch Kinderhaus Lumina'!I44='2.1 Leistungsrichtwerte'!$A$13,'2.1 Leistungsrichtwerte'!$E$13,IF('3.1 Raumbuch Kinderhaus Lumina'!I44='2.1 Leistungsrichtwerte'!$A$14,'2.1 Leistungsrichtwerte'!$E$14,IF('3.1 Raumbuch Kinderhaus Lumina'!I44='2.1 Leistungsrichtwerte'!$A$15,'2.1 Leistungsrichtwerte'!$E$15,IF('3.1 Raumbuch Kinderhaus Lumina'!I44='2.1 Leistungsrichtwerte'!$A$16,'2.1 Leistungsrichtwerte'!$E$16,IF('3.1 Raumbuch Kinderhaus Lumina'!I44='2.1 Leistungsrichtwerte'!$A$17,'2.1 Leistungsrichtwerte'!$E$17,IF('3.1 Raumbuch Kinderhaus Lumina'!I44='2.1 Leistungsrichtwerte'!$A$18,'2.1 Leistungsrichtwerte'!$E$18,IF(I44='2.1 Leistungsrichtwerte'!$A$19,'2.1 Leistungsrichtwerte'!$E$19,0))))))))))))))</f>
        <v>0</v>
      </c>
      <c r="N44" s="43">
        <f>K44*12</f>
        <v>0</v>
      </c>
      <c r="O44" s="44" t="e">
        <f>N44/M44</f>
        <v>#DIV/0!</v>
      </c>
      <c r="P44" s="44" t="e">
        <f>O44*L44</f>
        <v>#DIV/0!</v>
      </c>
      <c r="Q44" s="47"/>
      <c r="R44" s="46"/>
      <c r="S44" s="56"/>
      <c r="T44" s="56"/>
      <c r="U44" s="56"/>
      <c r="V44" s="56"/>
      <c r="W44" s="56"/>
      <c r="X44" s="56"/>
      <c r="Y44" s="56"/>
      <c r="Z44" s="56"/>
      <c r="AA44" s="56"/>
      <c r="AB44" s="56"/>
      <c r="AC44" s="56"/>
      <c r="AD44" s="56"/>
      <c r="AE44" s="56"/>
      <c r="AF44" s="56"/>
      <c r="AG44" s="56"/>
      <c r="AH44" s="56"/>
    </row>
    <row r="45" spans="1:34" s="57" customFormat="1" ht="17.100000000000001" customHeight="1" x14ac:dyDescent="0.25">
      <c r="A45" s="110">
        <v>29</v>
      </c>
      <c r="B45" s="105" t="s">
        <v>317</v>
      </c>
      <c r="C45" s="103" t="s">
        <v>199</v>
      </c>
      <c r="D45" s="115" t="s">
        <v>339</v>
      </c>
      <c r="E45" s="195" t="s">
        <v>175</v>
      </c>
      <c r="F45" s="197">
        <v>6.5</v>
      </c>
      <c r="G45" s="111" t="s">
        <v>207</v>
      </c>
      <c r="H45" s="112" t="s">
        <v>210</v>
      </c>
      <c r="I45" s="113">
        <v>10</v>
      </c>
      <c r="J45" s="114">
        <v>0</v>
      </c>
      <c r="K45" s="48">
        <f t="shared" si="0"/>
        <v>0</v>
      </c>
      <c r="L45" s="280">
        <f>'1.2 Stundenverrechnungssatz'!$B$70</f>
        <v>0</v>
      </c>
      <c r="M45" s="49">
        <f>IF(I45='2.1 Leistungsrichtwerte'!$A$6,'2.1 Leistungsrichtwerte'!$E$6,IF('3.1 Raumbuch Kinderhaus Lumina'!I45='2.1 Leistungsrichtwerte'!$A$7,'2.1 Leistungsrichtwerte'!$E$7,IF('3.1 Raumbuch Kinderhaus Lumina'!I45='2.1 Leistungsrichtwerte'!$A$8,'2.1 Leistungsrichtwerte'!$E$8,IF('3.1 Raumbuch Kinderhaus Lumina'!I45='2.1 Leistungsrichtwerte'!$A$9,'2.1 Leistungsrichtwerte'!$E$9,IF('3.1 Raumbuch Kinderhaus Lumina'!I45='2.1 Leistungsrichtwerte'!$A$10,'2.1 Leistungsrichtwerte'!$E$10,IF('3.1 Raumbuch Kinderhaus Lumina'!I45='2.1 Leistungsrichtwerte'!$A$11,'2.1 Leistungsrichtwerte'!$E$11,IF('3.1 Raumbuch Kinderhaus Lumina'!I45='2.1 Leistungsrichtwerte'!$A$12,'2.1 Leistungsrichtwerte'!$E$12,IF('3.1 Raumbuch Kinderhaus Lumina'!I45='2.1 Leistungsrichtwerte'!$A$13,'2.1 Leistungsrichtwerte'!$E$13,IF('3.1 Raumbuch Kinderhaus Lumina'!I45='2.1 Leistungsrichtwerte'!$A$14,'2.1 Leistungsrichtwerte'!$E$14,IF('3.1 Raumbuch Kinderhaus Lumina'!I45='2.1 Leistungsrichtwerte'!$A$15,'2.1 Leistungsrichtwerte'!$E$15,IF('3.1 Raumbuch Kinderhaus Lumina'!I45='2.1 Leistungsrichtwerte'!$A$16,'2.1 Leistungsrichtwerte'!$E$16,IF('3.1 Raumbuch Kinderhaus Lumina'!I45='2.1 Leistungsrichtwerte'!$A$17,'2.1 Leistungsrichtwerte'!$E$17,IF('3.1 Raumbuch Kinderhaus Lumina'!I45='2.1 Leistungsrichtwerte'!$A$18,'2.1 Leistungsrichtwerte'!$E$18,IF(I45='2.1 Leistungsrichtwerte'!$A$19,'2.1 Leistungsrichtwerte'!$E$19,0))))))))))))))</f>
        <v>0</v>
      </c>
      <c r="N45" s="43">
        <f t="shared" si="1"/>
        <v>0</v>
      </c>
      <c r="O45" s="44" t="e">
        <f t="shared" si="2"/>
        <v>#DIV/0!</v>
      </c>
      <c r="P45" s="44" t="e">
        <f t="shared" si="3"/>
        <v>#DIV/0!</v>
      </c>
      <c r="Q45" s="47"/>
      <c r="R45" s="46"/>
      <c r="S45" s="56"/>
      <c r="T45" s="56"/>
      <c r="U45" s="56"/>
      <c r="V45" s="56"/>
      <c r="W45" s="56"/>
      <c r="X45" s="56"/>
      <c r="Y45" s="56"/>
      <c r="Z45" s="56"/>
      <c r="AA45" s="56"/>
      <c r="AB45" s="56"/>
      <c r="AC45" s="56"/>
      <c r="AD45" s="56"/>
      <c r="AE45" s="56"/>
      <c r="AF45" s="56"/>
      <c r="AG45" s="56"/>
      <c r="AH45" s="56"/>
    </row>
    <row r="46" spans="1:34" s="57" customFormat="1" ht="17.100000000000001" customHeight="1" x14ac:dyDescent="0.25">
      <c r="A46" s="110">
        <v>30</v>
      </c>
      <c r="B46" s="105" t="s">
        <v>317</v>
      </c>
      <c r="C46" s="103" t="s">
        <v>199</v>
      </c>
      <c r="D46" s="115" t="s">
        <v>340</v>
      </c>
      <c r="E46" s="195" t="s">
        <v>341</v>
      </c>
      <c r="F46" s="197">
        <v>39.619999999999997</v>
      </c>
      <c r="G46" s="111" t="s">
        <v>207</v>
      </c>
      <c r="H46" s="112" t="s">
        <v>200</v>
      </c>
      <c r="I46" s="113" t="s">
        <v>34</v>
      </c>
      <c r="J46" s="114">
        <v>18.920000000000002</v>
      </c>
      <c r="K46" s="48">
        <f>J46*F46</f>
        <v>749.61040000000003</v>
      </c>
      <c r="L46" s="280">
        <f>'1.2 Stundenverrechnungssatz'!$B$70</f>
        <v>0</v>
      </c>
      <c r="M46" s="49">
        <f>IF(I46='2.1 Leistungsrichtwerte'!$A$6,'2.1 Leistungsrichtwerte'!$E$6,IF('3.1 Raumbuch Kinderhaus Lumina'!I46='2.1 Leistungsrichtwerte'!$A$7,'2.1 Leistungsrichtwerte'!$E$7,IF('3.1 Raumbuch Kinderhaus Lumina'!I46='2.1 Leistungsrichtwerte'!$A$8,'2.1 Leistungsrichtwerte'!$E$8,IF('3.1 Raumbuch Kinderhaus Lumina'!I46='2.1 Leistungsrichtwerte'!$A$9,'2.1 Leistungsrichtwerte'!$E$9,IF('3.1 Raumbuch Kinderhaus Lumina'!I46='2.1 Leistungsrichtwerte'!$A$10,'2.1 Leistungsrichtwerte'!$E$10,IF('3.1 Raumbuch Kinderhaus Lumina'!I46='2.1 Leistungsrichtwerte'!$A$11,'2.1 Leistungsrichtwerte'!$E$11,IF('3.1 Raumbuch Kinderhaus Lumina'!I46='2.1 Leistungsrichtwerte'!$A$12,'2.1 Leistungsrichtwerte'!$E$12,IF('3.1 Raumbuch Kinderhaus Lumina'!I46='2.1 Leistungsrichtwerte'!$A$13,'2.1 Leistungsrichtwerte'!$E$13,IF('3.1 Raumbuch Kinderhaus Lumina'!I46='2.1 Leistungsrichtwerte'!$A$14,'2.1 Leistungsrichtwerte'!$E$14,IF('3.1 Raumbuch Kinderhaus Lumina'!I46='2.1 Leistungsrichtwerte'!$A$15,'2.1 Leistungsrichtwerte'!$E$15,IF('3.1 Raumbuch Kinderhaus Lumina'!I46='2.1 Leistungsrichtwerte'!$A$16,'2.1 Leistungsrichtwerte'!$E$16,IF('3.1 Raumbuch Kinderhaus Lumina'!I46='2.1 Leistungsrichtwerte'!$A$17,'2.1 Leistungsrichtwerte'!$E$17,IF('3.1 Raumbuch Kinderhaus Lumina'!I46='2.1 Leistungsrichtwerte'!$A$18,'2.1 Leistungsrichtwerte'!$E$18,IF(I46='2.1 Leistungsrichtwerte'!$A$19,'2.1 Leistungsrichtwerte'!$E$19,0))))))))))))))</f>
        <v>0</v>
      </c>
      <c r="N46" s="43">
        <f>K46*12</f>
        <v>8995.3248000000003</v>
      </c>
      <c r="O46" s="44" t="e">
        <f>N46/M46</f>
        <v>#DIV/0!</v>
      </c>
      <c r="P46" s="44" t="e">
        <f>O46*L46</f>
        <v>#DIV/0!</v>
      </c>
      <c r="Q46" s="47"/>
      <c r="R46" s="46" t="s">
        <v>203</v>
      </c>
      <c r="S46" s="56"/>
      <c r="T46" s="56"/>
      <c r="U46" s="56"/>
      <c r="V46" s="56"/>
      <c r="W46" s="56"/>
      <c r="X46" s="56"/>
      <c r="Y46" s="56"/>
      <c r="Z46" s="56"/>
      <c r="AA46" s="56"/>
      <c r="AB46" s="56"/>
      <c r="AC46" s="56"/>
      <c r="AD46" s="56"/>
      <c r="AE46" s="56"/>
      <c r="AF46" s="56"/>
      <c r="AG46" s="56"/>
      <c r="AH46" s="56"/>
    </row>
    <row r="47" spans="1:34" s="57" customFormat="1" ht="17.100000000000001" customHeight="1" x14ac:dyDescent="0.25">
      <c r="A47" s="110">
        <v>31</v>
      </c>
      <c r="B47" s="105" t="s">
        <v>317</v>
      </c>
      <c r="C47" s="103" t="s">
        <v>199</v>
      </c>
      <c r="D47" s="115" t="s">
        <v>340</v>
      </c>
      <c r="E47" s="195" t="s">
        <v>342</v>
      </c>
      <c r="F47" s="197">
        <v>5.04</v>
      </c>
      <c r="G47" s="111" t="s">
        <v>321</v>
      </c>
      <c r="H47" s="112" t="s">
        <v>200</v>
      </c>
      <c r="I47" s="113">
        <v>8</v>
      </c>
      <c r="J47" s="114">
        <v>18.920000000000002</v>
      </c>
      <c r="K47" s="48">
        <f t="shared" si="0"/>
        <v>95.356800000000007</v>
      </c>
      <c r="L47" s="280">
        <f>'1.2 Stundenverrechnungssatz'!$B$70</f>
        <v>0</v>
      </c>
      <c r="M47" s="49">
        <f>IF(I47='2.1 Leistungsrichtwerte'!$A$6,'2.1 Leistungsrichtwerte'!$E$6,IF('3.1 Raumbuch Kinderhaus Lumina'!I47='2.1 Leistungsrichtwerte'!$A$7,'2.1 Leistungsrichtwerte'!$E$7,IF('3.1 Raumbuch Kinderhaus Lumina'!I47='2.1 Leistungsrichtwerte'!$A$8,'2.1 Leistungsrichtwerte'!$E$8,IF('3.1 Raumbuch Kinderhaus Lumina'!I47='2.1 Leistungsrichtwerte'!$A$9,'2.1 Leistungsrichtwerte'!$E$9,IF('3.1 Raumbuch Kinderhaus Lumina'!I47='2.1 Leistungsrichtwerte'!$A$10,'2.1 Leistungsrichtwerte'!$E$10,IF('3.1 Raumbuch Kinderhaus Lumina'!I47='2.1 Leistungsrichtwerte'!$A$11,'2.1 Leistungsrichtwerte'!$E$11,IF('3.1 Raumbuch Kinderhaus Lumina'!I47='2.1 Leistungsrichtwerte'!$A$12,'2.1 Leistungsrichtwerte'!$E$12,IF('3.1 Raumbuch Kinderhaus Lumina'!I47='2.1 Leistungsrichtwerte'!$A$13,'2.1 Leistungsrichtwerte'!$E$13,IF('3.1 Raumbuch Kinderhaus Lumina'!I47='2.1 Leistungsrichtwerte'!$A$14,'2.1 Leistungsrichtwerte'!$E$14,IF('3.1 Raumbuch Kinderhaus Lumina'!I47='2.1 Leistungsrichtwerte'!$A$15,'2.1 Leistungsrichtwerte'!$E$15,IF('3.1 Raumbuch Kinderhaus Lumina'!I47='2.1 Leistungsrichtwerte'!$A$16,'2.1 Leistungsrichtwerte'!$E$16,IF('3.1 Raumbuch Kinderhaus Lumina'!I47='2.1 Leistungsrichtwerte'!$A$17,'2.1 Leistungsrichtwerte'!$E$17,IF('3.1 Raumbuch Kinderhaus Lumina'!I47='2.1 Leistungsrichtwerte'!$A$18,'2.1 Leistungsrichtwerte'!$E$18,IF(I47='2.1 Leistungsrichtwerte'!$A$19,'2.1 Leistungsrichtwerte'!$E$19,0))))))))))))))</f>
        <v>0</v>
      </c>
      <c r="N47" s="43">
        <f t="shared" si="1"/>
        <v>1144.2816</v>
      </c>
      <c r="O47" s="44" t="e">
        <f t="shared" si="2"/>
        <v>#DIV/0!</v>
      </c>
      <c r="P47" s="44" t="e">
        <f t="shared" si="3"/>
        <v>#DIV/0!</v>
      </c>
      <c r="Q47" s="47"/>
      <c r="R47" s="46" t="s">
        <v>203</v>
      </c>
      <c r="S47" s="56"/>
      <c r="T47" s="56"/>
      <c r="U47" s="56"/>
      <c r="V47" s="56"/>
      <c r="W47" s="56"/>
      <c r="X47" s="56"/>
      <c r="Y47" s="56"/>
      <c r="Z47" s="56"/>
      <c r="AA47" s="56"/>
      <c r="AB47" s="56"/>
      <c r="AC47" s="56"/>
      <c r="AD47" s="56"/>
      <c r="AE47" s="56"/>
      <c r="AF47" s="56"/>
      <c r="AG47" s="56"/>
      <c r="AH47" s="56"/>
    </row>
    <row r="48" spans="1:34" s="57" customFormat="1" ht="17.100000000000001" customHeight="1" x14ac:dyDescent="0.25">
      <c r="A48" s="110">
        <v>32</v>
      </c>
      <c r="B48" s="105" t="s">
        <v>317</v>
      </c>
      <c r="C48" s="103" t="s">
        <v>199</v>
      </c>
      <c r="D48" s="115" t="s">
        <v>343</v>
      </c>
      <c r="E48" s="195" t="s">
        <v>205</v>
      </c>
      <c r="F48" s="197">
        <v>43.44</v>
      </c>
      <c r="G48" s="111" t="s">
        <v>207</v>
      </c>
      <c r="H48" s="112" t="s">
        <v>200</v>
      </c>
      <c r="I48" s="113" t="s">
        <v>30</v>
      </c>
      <c r="J48" s="114">
        <v>18.920000000000002</v>
      </c>
      <c r="K48" s="48">
        <f t="shared" si="0"/>
        <v>821.88480000000004</v>
      </c>
      <c r="L48" s="280">
        <f>'1.2 Stundenverrechnungssatz'!$B$70</f>
        <v>0</v>
      </c>
      <c r="M48" s="49">
        <f>IF(I48='2.1 Leistungsrichtwerte'!$A$6,'2.1 Leistungsrichtwerte'!$E$6,IF('3.1 Raumbuch Kinderhaus Lumina'!I48='2.1 Leistungsrichtwerte'!$A$7,'2.1 Leistungsrichtwerte'!$E$7,IF('3.1 Raumbuch Kinderhaus Lumina'!I48='2.1 Leistungsrichtwerte'!$A$8,'2.1 Leistungsrichtwerte'!$E$8,IF('3.1 Raumbuch Kinderhaus Lumina'!I48='2.1 Leistungsrichtwerte'!$A$9,'2.1 Leistungsrichtwerte'!$E$9,IF('3.1 Raumbuch Kinderhaus Lumina'!I48='2.1 Leistungsrichtwerte'!$A$10,'2.1 Leistungsrichtwerte'!$E$10,IF('3.1 Raumbuch Kinderhaus Lumina'!I48='2.1 Leistungsrichtwerte'!$A$11,'2.1 Leistungsrichtwerte'!$E$11,IF('3.1 Raumbuch Kinderhaus Lumina'!I48='2.1 Leistungsrichtwerte'!$A$12,'2.1 Leistungsrichtwerte'!$E$12,IF('3.1 Raumbuch Kinderhaus Lumina'!I48='2.1 Leistungsrichtwerte'!$A$13,'2.1 Leistungsrichtwerte'!$E$13,IF('3.1 Raumbuch Kinderhaus Lumina'!I48='2.1 Leistungsrichtwerte'!$A$14,'2.1 Leistungsrichtwerte'!$E$14,IF('3.1 Raumbuch Kinderhaus Lumina'!I48='2.1 Leistungsrichtwerte'!$A$15,'2.1 Leistungsrichtwerte'!$E$15,IF('3.1 Raumbuch Kinderhaus Lumina'!I48='2.1 Leistungsrichtwerte'!$A$16,'2.1 Leistungsrichtwerte'!$E$16,IF('3.1 Raumbuch Kinderhaus Lumina'!I48='2.1 Leistungsrichtwerte'!$A$17,'2.1 Leistungsrichtwerte'!$E$17,IF('3.1 Raumbuch Kinderhaus Lumina'!I48='2.1 Leistungsrichtwerte'!$A$18,'2.1 Leistungsrichtwerte'!$E$18,IF(I48='2.1 Leistungsrichtwerte'!$A$19,'2.1 Leistungsrichtwerte'!$E$19,0))))))))))))))</f>
        <v>0</v>
      </c>
      <c r="N48" s="43">
        <f t="shared" si="1"/>
        <v>9862.6176000000014</v>
      </c>
      <c r="O48" s="44" t="e">
        <f t="shared" si="2"/>
        <v>#DIV/0!</v>
      </c>
      <c r="P48" s="44" t="e">
        <f t="shared" si="3"/>
        <v>#DIV/0!</v>
      </c>
      <c r="Q48" s="47"/>
      <c r="R48" s="46" t="s">
        <v>203</v>
      </c>
      <c r="S48" s="56"/>
      <c r="T48" s="56"/>
      <c r="U48" s="56"/>
      <c r="V48" s="56"/>
      <c r="W48" s="56"/>
      <c r="X48" s="56"/>
      <c r="Y48" s="56"/>
      <c r="Z48" s="56"/>
      <c r="AA48" s="56"/>
      <c r="AB48" s="56"/>
      <c r="AC48" s="56"/>
      <c r="AD48" s="56"/>
      <c r="AE48" s="56"/>
      <c r="AF48" s="56"/>
      <c r="AG48" s="56"/>
      <c r="AH48" s="56"/>
    </row>
    <row r="49" spans="1:34" s="57" customFormat="1" ht="17.100000000000001" customHeight="1" x14ac:dyDescent="0.25">
      <c r="A49" s="110">
        <v>33</v>
      </c>
      <c r="B49" s="105" t="s">
        <v>317</v>
      </c>
      <c r="C49" s="103" t="s">
        <v>199</v>
      </c>
      <c r="D49" s="115" t="s">
        <v>343</v>
      </c>
      <c r="E49" s="195" t="s">
        <v>344</v>
      </c>
      <c r="F49" s="197">
        <v>5.04</v>
      </c>
      <c r="G49" s="111" t="s">
        <v>321</v>
      </c>
      <c r="H49" s="112" t="s">
        <v>200</v>
      </c>
      <c r="I49" s="113">
        <v>8</v>
      </c>
      <c r="J49" s="114">
        <v>18.920000000000002</v>
      </c>
      <c r="K49" s="48">
        <f t="shared" ref="K49:K55" si="20">J49*F49</f>
        <v>95.356800000000007</v>
      </c>
      <c r="L49" s="280">
        <f>'1.2 Stundenverrechnungssatz'!$B$70</f>
        <v>0</v>
      </c>
      <c r="M49" s="49">
        <f>IF(I49='2.1 Leistungsrichtwerte'!$A$6,'2.1 Leistungsrichtwerte'!$E$6,IF('3.1 Raumbuch Kinderhaus Lumina'!I49='2.1 Leistungsrichtwerte'!$A$7,'2.1 Leistungsrichtwerte'!$E$7,IF('3.1 Raumbuch Kinderhaus Lumina'!I49='2.1 Leistungsrichtwerte'!$A$8,'2.1 Leistungsrichtwerte'!$E$8,IF('3.1 Raumbuch Kinderhaus Lumina'!I49='2.1 Leistungsrichtwerte'!$A$9,'2.1 Leistungsrichtwerte'!$E$9,IF('3.1 Raumbuch Kinderhaus Lumina'!I49='2.1 Leistungsrichtwerte'!$A$10,'2.1 Leistungsrichtwerte'!$E$10,IF('3.1 Raumbuch Kinderhaus Lumina'!I49='2.1 Leistungsrichtwerte'!$A$11,'2.1 Leistungsrichtwerte'!$E$11,IF('3.1 Raumbuch Kinderhaus Lumina'!I49='2.1 Leistungsrichtwerte'!$A$12,'2.1 Leistungsrichtwerte'!$E$12,IF('3.1 Raumbuch Kinderhaus Lumina'!I49='2.1 Leistungsrichtwerte'!$A$13,'2.1 Leistungsrichtwerte'!$E$13,IF('3.1 Raumbuch Kinderhaus Lumina'!I49='2.1 Leistungsrichtwerte'!$A$14,'2.1 Leistungsrichtwerte'!$E$14,IF('3.1 Raumbuch Kinderhaus Lumina'!I49='2.1 Leistungsrichtwerte'!$A$15,'2.1 Leistungsrichtwerte'!$E$15,IF('3.1 Raumbuch Kinderhaus Lumina'!I49='2.1 Leistungsrichtwerte'!$A$16,'2.1 Leistungsrichtwerte'!$E$16,IF('3.1 Raumbuch Kinderhaus Lumina'!I49='2.1 Leistungsrichtwerte'!$A$17,'2.1 Leistungsrichtwerte'!$E$17,IF('3.1 Raumbuch Kinderhaus Lumina'!I49='2.1 Leistungsrichtwerte'!$A$18,'2.1 Leistungsrichtwerte'!$E$18,IF(I49='2.1 Leistungsrichtwerte'!$A$19,'2.1 Leistungsrichtwerte'!$E$19,0))))))))))))))</f>
        <v>0</v>
      </c>
      <c r="N49" s="43">
        <f t="shared" ref="N49:N55" si="21">K49*12</f>
        <v>1144.2816</v>
      </c>
      <c r="O49" s="44" t="e">
        <f t="shared" ref="O49:O55" si="22">N49/M49</f>
        <v>#DIV/0!</v>
      </c>
      <c r="P49" s="44" t="e">
        <f t="shared" ref="P49:P55" si="23">O49*L49</f>
        <v>#DIV/0!</v>
      </c>
      <c r="Q49" s="47"/>
      <c r="R49" s="46" t="s">
        <v>203</v>
      </c>
      <c r="S49" s="56"/>
      <c r="T49" s="56"/>
      <c r="U49" s="56"/>
      <c r="V49" s="56"/>
      <c r="W49" s="56"/>
      <c r="X49" s="56"/>
      <c r="Y49" s="56"/>
      <c r="Z49" s="56"/>
      <c r="AA49" s="56"/>
      <c r="AB49" s="56"/>
      <c r="AC49" s="56"/>
      <c r="AD49" s="56"/>
      <c r="AE49" s="56"/>
      <c r="AF49" s="56"/>
      <c r="AG49" s="56"/>
      <c r="AH49" s="56"/>
    </row>
    <row r="50" spans="1:34" s="57" customFormat="1" ht="17.100000000000001" customHeight="1" x14ac:dyDescent="0.25">
      <c r="A50" s="110">
        <v>34</v>
      </c>
      <c r="B50" s="105" t="s">
        <v>317</v>
      </c>
      <c r="C50" s="103" t="s">
        <v>199</v>
      </c>
      <c r="D50" s="115" t="s">
        <v>345</v>
      </c>
      <c r="E50" s="195" t="s">
        <v>346</v>
      </c>
      <c r="F50" s="197">
        <v>39.340000000000003</v>
      </c>
      <c r="G50" s="111" t="s">
        <v>207</v>
      </c>
      <c r="H50" s="112" t="s">
        <v>200</v>
      </c>
      <c r="I50" s="113" t="s">
        <v>34</v>
      </c>
      <c r="J50" s="114">
        <v>18.920000000000002</v>
      </c>
      <c r="K50" s="48">
        <f t="shared" si="20"/>
        <v>744.31280000000015</v>
      </c>
      <c r="L50" s="280">
        <f>'1.2 Stundenverrechnungssatz'!$B$70</f>
        <v>0</v>
      </c>
      <c r="M50" s="49">
        <f>IF(I50='2.1 Leistungsrichtwerte'!$A$6,'2.1 Leistungsrichtwerte'!$E$6,IF('3.1 Raumbuch Kinderhaus Lumina'!I50='2.1 Leistungsrichtwerte'!$A$7,'2.1 Leistungsrichtwerte'!$E$7,IF('3.1 Raumbuch Kinderhaus Lumina'!I50='2.1 Leistungsrichtwerte'!$A$8,'2.1 Leistungsrichtwerte'!$E$8,IF('3.1 Raumbuch Kinderhaus Lumina'!I50='2.1 Leistungsrichtwerte'!$A$9,'2.1 Leistungsrichtwerte'!$E$9,IF('3.1 Raumbuch Kinderhaus Lumina'!I50='2.1 Leistungsrichtwerte'!$A$10,'2.1 Leistungsrichtwerte'!$E$10,IF('3.1 Raumbuch Kinderhaus Lumina'!I50='2.1 Leistungsrichtwerte'!$A$11,'2.1 Leistungsrichtwerte'!$E$11,IF('3.1 Raumbuch Kinderhaus Lumina'!I50='2.1 Leistungsrichtwerte'!$A$12,'2.1 Leistungsrichtwerte'!$E$12,IF('3.1 Raumbuch Kinderhaus Lumina'!I50='2.1 Leistungsrichtwerte'!$A$13,'2.1 Leistungsrichtwerte'!$E$13,IF('3.1 Raumbuch Kinderhaus Lumina'!I50='2.1 Leistungsrichtwerte'!$A$14,'2.1 Leistungsrichtwerte'!$E$14,IF('3.1 Raumbuch Kinderhaus Lumina'!I50='2.1 Leistungsrichtwerte'!$A$15,'2.1 Leistungsrichtwerte'!$E$15,IF('3.1 Raumbuch Kinderhaus Lumina'!I50='2.1 Leistungsrichtwerte'!$A$16,'2.1 Leistungsrichtwerte'!$E$16,IF('3.1 Raumbuch Kinderhaus Lumina'!I50='2.1 Leistungsrichtwerte'!$A$17,'2.1 Leistungsrichtwerte'!$E$17,IF('3.1 Raumbuch Kinderhaus Lumina'!I50='2.1 Leistungsrichtwerte'!$A$18,'2.1 Leistungsrichtwerte'!$E$18,IF(I50='2.1 Leistungsrichtwerte'!$A$19,'2.1 Leistungsrichtwerte'!$E$19,0))))))))))))))</f>
        <v>0</v>
      </c>
      <c r="N50" s="43">
        <f t="shared" si="21"/>
        <v>8931.7536000000018</v>
      </c>
      <c r="O50" s="44" t="e">
        <f t="shared" si="22"/>
        <v>#DIV/0!</v>
      </c>
      <c r="P50" s="44" t="e">
        <f t="shared" si="23"/>
        <v>#DIV/0!</v>
      </c>
      <c r="Q50" s="47"/>
      <c r="R50" s="46" t="s">
        <v>203</v>
      </c>
      <c r="S50" s="56"/>
      <c r="T50" s="56"/>
      <c r="U50" s="56"/>
      <c r="V50" s="56"/>
      <c r="W50" s="56"/>
      <c r="X50" s="56"/>
      <c r="Y50" s="56"/>
      <c r="Z50" s="56"/>
      <c r="AA50" s="56"/>
      <c r="AB50" s="56"/>
      <c r="AC50" s="56"/>
      <c r="AD50" s="56"/>
      <c r="AE50" s="56"/>
      <c r="AF50" s="56"/>
      <c r="AG50" s="56"/>
      <c r="AH50" s="56"/>
    </row>
    <row r="51" spans="1:34" s="57" customFormat="1" ht="17.100000000000001" customHeight="1" x14ac:dyDescent="0.25">
      <c r="A51" s="110">
        <v>35</v>
      </c>
      <c r="B51" s="105" t="s">
        <v>317</v>
      </c>
      <c r="C51" s="103" t="s">
        <v>199</v>
      </c>
      <c r="D51" s="115" t="s">
        <v>345</v>
      </c>
      <c r="E51" s="195" t="s">
        <v>347</v>
      </c>
      <c r="F51" s="197">
        <v>5.04</v>
      </c>
      <c r="G51" s="111" t="s">
        <v>321</v>
      </c>
      <c r="H51" s="112" t="s">
        <v>200</v>
      </c>
      <c r="I51" s="113">
        <v>8</v>
      </c>
      <c r="J51" s="114">
        <v>18.920000000000002</v>
      </c>
      <c r="K51" s="48">
        <f t="shared" si="20"/>
        <v>95.356800000000007</v>
      </c>
      <c r="L51" s="280">
        <f>'1.2 Stundenverrechnungssatz'!$B$70</f>
        <v>0</v>
      </c>
      <c r="M51" s="49">
        <f>IF(I51='2.1 Leistungsrichtwerte'!$A$6,'2.1 Leistungsrichtwerte'!$E$6,IF('3.1 Raumbuch Kinderhaus Lumina'!I51='2.1 Leistungsrichtwerte'!$A$7,'2.1 Leistungsrichtwerte'!$E$7,IF('3.1 Raumbuch Kinderhaus Lumina'!I51='2.1 Leistungsrichtwerte'!$A$8,'2.1 Leistungsrichtwerte'!$E$8,IF('3.1 Raumbuch Kinderhaus Lumina'!I51='2.1 Leistungsrichtwerte'!$A$9,'2.1 Leistungsrichtwerte'!$E$9,IF('3.1 Raumbuch Kinderhaus Lumina'!I51='2.1 Leistungsrichtwerte'!$A$10,'2.1 Leistungsrichtwerte'!$E$10,IF('3.1 Raumbuch Kinderhaus Lumina'!I51='2.1 Leistungsrichtwerte'!$A$11,'2.1 Leistungsrichtwerte'!$E$11,IF('3.1 Raumbuch Kinderhaus Lumina'!I51='2.1 Leistungsrichtwerte'!$A$12,'2.1 Leistungsrichtwerte'!$E$12,IF('3.1 Raumbuch Kinderhaus Lumina'!I51='2.1 Leistungsrichtwerte'!$A$13,'2.1 Leistungsrichtwerte'!$E$13,IF('3.1 Raumbuch Kinderhaus Lumina'!I51='2.1 Leistungsrichtwerte'!$A$14,'2.1 Leistungsrichtwerte'!$E$14,IF('3.1 Raumbuch Kinderhaus Lumina'!I51='2.1 Leistungsrichtwerte'!$A$15,'2.1 Leistungsrichtwerte'!$E$15,IF('3.1 Raumbuch Kinderhaus Lumina'!I51='2.1 Leistungsrichtwerte'!$A$16,'2.1 Leistungsrichtwerte'!$E$16,IF('3.1 Raumbuch Kinderhaus Lumina'!I51='2.1 Leistungsrichtwerte'!$A$17,'2.1 Leistungsrichtwerte'!$E$17,IF('3.1 Raumbuch Kinderhaus Lumina'!I51='2.1 Leistungsrichtwerte'!$A$18,'2.1 Leistungsrichtwerte'!$E$18,IF(I51='2.1 Leistungsrichtwerte'!$A$19,'2.1 Leistungsrichtwerte'!$E$19,0))))))))))))))</f>
        <v>0</v>
      </c>
      <c r="N51" s="43">
        <f t="shared" si="21"/>
        <v>1144.2816</v>
      </c>
      <c r="O51" s="44" t="e">
        <f t="shared" si="22"/>
        <v>#DIV/0!</v>
      </c>
      <c r="P51" s="44" t="e">
        <f t="shared" si="23"/>
        <v>#DIV/0!</v>
      </c>
      <c r="Q51" s="45"/>
      <c r="R51" s="46" t="s">
        <v>203</v>
      </c>
      <c r="S51" s="56"/>
      <c r="T51" s="56"/>
      <c r="U51" s="56"/>
      <c r="V51" s="56"/>
      <c r="W51" s="56"/>
      <c r="X51" s="56"/>
      <c r="Y51" s="56"/>
      <c r="Z51" s="56"/>
      <c r="AA51" s="56"/>
      <c r="AB51" s="56"/>
      <c r="AC51" s="56"/>
      <c r="AD51" s="56"/>
      <c r="AE51" s="56"/>
      <c r="AF51" s="56"/>
      <c r="AG51" s="56"/>
      <c r="AH51" s="56"/>
    </row>
    <row r="52" spans="1:34" s="57" customFormat="1" ht="17.100000000000001" customHeight="1" x14ac:dyDescent="0.25">
      <c r="A52" s="110">
        <v>36</v>
      </c>
      <c r="B52" s="105" t="s">
        <v>317</v>
      </c>
      <c r="C52" s="103" t="s">
        <v>199</v>
      </c>
      <c r="D52" s="115" t="s">
        <v>348</v>
      </c>
      <c r="E52" s="195" t="s">
        <v>349</v>
      </c>
      <c r="F52" s="197">
        <v>21.78</v>
      </c>
      <c r="G52" s="111" t="s">
        <v>207</v>
      </c>
      <c r="H52" s="112" t="s">
        <v>200</v>
      </c>
      <c r="I52" s="113" t="s">
        <v>30</v>
      </c>
      <c r="J52" s="114">
        <v>18.920000000000002</v>
      </c>
      <c r="K52" s="48">
        <f t="shared" si="20"/>
        <v>412.07760000000007</v>
      </c>
      <c r="L52" s="280">
        <f>'1.2 Stundenverrechnungssatz'!$B$70</f>
        <v>0</v>
      </c>
      <c r="M52" s="49">
        <f>IF(I52='2.1 Leistungsrichtwerte'!$A$6,'2.1 Leistungsrichtwerte'!$E$6,IF('3.1 Raumbuch Kinderhaus Lumina'!I52='2.1 Leistungsrichtwerte'!$A$7,'2.1 Leistungsrichtwerte'!$E$7,IF('3.1 Raumbuch Kinderhaus Lumina'!I52='2.1 Leistungsrichtwerte'!$A$8,'2.1 Leistungsrichtwerte'!$E$8,IF('3.1 Raumbuch Kinderhaus Lumina'!I52='2.1 Leistungsrichtwerte'!$A$9,'2.1 Leistungsrichtwerte'!$E$9,IF('3.1 Raumbuch Kinderhaus Lumina'!I52='2.1 Leistungsrichtwerte'!$A$10,'2.1 Leistungsrichtwerte'!$E$10,IF('3.1 Raumbuch Kinderhaus Lumina'!I52='2.1 Leistungsrichtwerte'!$A$11,'2.1 Leistungsrichtwerte'!$E$11,IF('3.1 Raumbuch Kinderhaus Lumina'!I52='2.1 Leistungsrichtwerte'!$A$12,'2.1 Leistungsrichtwerte'!$E$12,IF('3.1 Raumbuch Kinderhaus Lumina'!I52='2.1 Leistungsrichtwerte'!$A$13,'2.1 Leistungsrichtwerte'!$E$13,IF('3.1 Raumbuch Kinderhaus Lumina'!I52='2.1 Leistungsrichtwerte'!$A$14,'2.1 Leistungsrichtwerte'!$E$14,IF('3.1 Raumbuch Kinderhaus Lumina'!I52='2.1 Leistungsrichtwerte'!$A$15,'2.1 Leistungsrichtwerte'!$E$15,IF('3.1 Raumbuch Kinderhaus Lumina'!I52='2.1 Leistungsrichtwerte'!$A$16,'2.1 Leistungsrichtwerte'!$E$16,IF('3.1 Raumbuch Kinderhaus Lumina'!I52='2.1 Leistungsrichtwerte'!$A$17,'2.1 Leistungsrichtwerte'!$E$17,IF('3.1 Raumbuch Kinderhaus Lumina'!I52='2.1 Leistungsrichtwerte'!$A$18,'2.1 Leistungsrichtwerte'!$E$18,IF(I52='2.1 Leistungsrichtwerte'!$A$19,'2.1 Leistungsrichtwerte'!$E$19,0))))))))))))))</f>
        <v>0</v>
      </c>
      <c r="N52" s="43">
        <f t="shared" si="21"/>
        <v>4944.9312000000009</v>
      </c>
      <c r="O52" s="44" t="e">
        <f t="shared" si="22"/>
        <v>#DIV/0!</v>
      </c>
      <c r="P52" s="44" t="e">
        <f t="shared" si="23"/>
        <v>#DIV/0!</v>
      </c>
      <c r="Q52" s="45"/>
      <c r="R52" s="46" t="s">
        <v>203</v>
      </c>
      <c r="S52" s="56"/>
      <c r="T52" s="56"/>
      <c r="U52" s="56"/>
      <c r="V52" s="56"/>
      <c r="W52" s="56"/>
      <c r="X52" s="56"/>
      <c r="Y52" s="56"/>
      <c r="Z52" s="56"/>
      <c r="AA52" s="56"/>
      <c r="AB52" s="56"/>
      <c r="AC52" s="56"/>
      <c r="AD52" s="56"/>
      <c r="AE52" s="56"/>
      <c r="AF52" s="56"/>
      <c r="AG52" s="56"/>
      <c r="AH52" s="56"/>
    </row>
    <row r="53" spans="1:34" s="57" customFormat="1" ht="17.100000000000001" customHeight="1" x14ac:dyDescent="0.25">
      <c r="A53" s="110">
        <v>37</v>
      </c>
      <c r="B53" s="105" t="s">
        <v>317</v>
      </c>
      <c r="C53" s="103" t="s">
        <v>199</v>
      </c>
      <c r="D53" s="115" t="s">
        <v>350</v>
      </c>
      <c r="E53" s="195" t="s">
        <v>351</v>
      </c>
      <c r="F53" s="197">
        <v>10.53</v>
      </c>
      <c r="G53" s="111" t="s">
        <v>207</v>
      </c>
      <c r="H53" s="112" t="s">
        <v>200</v>
      </c>
      <c r="I53" s="113">
        <v>5</v>
      </c>
      <c r="J53" s="114">
        <v>18.920000000000002</v>
      </c>
      <c r="K53" s="48">
        <f t="shared" si="20"/>
        <v>199.2276</v>
      </c>
      <c r="L53" s="280">
        <f>'1.2 Stundenverrechnungssatz'!$B$70</f>
        <v>0</v>
      </c>
      <c r="M53" s="49">
        <f>IF(I53='2.1 Leistungsrichtwerte'!$A$6,'2.1 Leistungsrichtwerte'!$E$6,IF('3.1 Raumbuch Kinderhaus Lumina'!I53='2.1 Leistungsrichtwerte'!$A$7,'2.1 Leistungsrichtwerte'!$E$7,IF('3.1 Raumbuch Kinderhaus Lumina'!I53='2.1 Leistungsrichtwerte'!$A$8,'2.1 Leistungsrichtwerte'!$E$8,IF('3.1 Raumbuch Kinderhaus Lumina'!I53='2.1 Leistungsrichtwerte'!$A$9,'2.1 Leistungsrichtwerte'!$E$9,IF('3.1 Raumbuch Kinderhaus Lumina'!I53='2.1 Leistungsrichtwerte'!$A$10,'2.1 Leistungsrichtwerte'!$E$10,IF('3.1 Raumbuch Kinderhaus Lumina'!I53='2.1 Leistungsrichtwerte'!$A$11,'2.1 Leistungsrichtwerte'!$E$11,IF('3.1 Raumbuch Kinderhaus Lumina'!I53='2.1 Leistungsrichtwerte'!$A$12,'2.1 Leistungsrichtwerte'!$E$12,IF('3.1 Raumbuch Kinderhaus Lumina'!I53='2.1 Leistungsrichtwerte'!$A$13,'2.1 Leistungsrichtwerte'!$E$13,IF('3.1 Raumbuch Kinderhaus Lumina'!I53='2.1 Leistungsrichtwerte'!$A$14,'2.1 Leistungsrichtwerte'!$E$14,IF('3.1 Raumbuch Kinderhaus Lumina'!I53='2.1 Leistungsrichtwerte'!$A$15,'2.1 Leistungsrichtwerte'!$E$15,IF('3.1 Raumbuch Kinderhaus Lumina'!I53='2.1 Leistungsrichtwerte'!$A$16,'2.1 Leistungsrichtwerte'!$E$16,IF('3.1 Raumbuch Kinderhaus Lumina'!I53='2.1 Leistungsrichtwerte'!$A$17,'2.1 Leistungsrichtwerte'!$E$17,IF('3.1 Raumbuch Kinderhaus Lumina'!I53='2.1 Leistungsrichtwerte'!$A$18,'2.1 Leistungsrichtwerte'!$E$18,IF(I53='2.1 Leistungsrichtwerte'!$A$19,'2.1 Leistungsrichtwerte'!$E$19,0))))))))))))))</f>
        <v>0</v>
      </c>
      <c r="N53" s="43">
        <f t="shared" si="21"/>
        <v>2390.7312000000002</v>
      </c>
      <c r="O53" s="44" t="e">
        <f t="shared" si="22"/>
        <v>#DIV/0!</v>
      </c>
      <c r="P53" s="44" t="e">
        <f t="shared" si="23"/>
        <v>#DIV/0!</v>
      </c>
      <c r="Q53" s="45"/>
      <c r="R53" s="46" t="s">
        <v>203</v>
      </c>
      <c r="S53" s="56"/>
      <c r="T53" s="56"/>
      <c r="U53" s="56"/>
      <c r="V53" s="56"/>
      <c r="W53" s="56"/>
      <c r="X53" s="56"/>
      <c r="Y53" s="56"/>
      <c r="Z53" s="56"/>
      <c r="AA53" s="56"/>
      <c r="AB53" s="56"/>
      <c r="AC53" s="56"/>
      <c r="AD53" s="56"/>
      <c r="AE53" s="56"/>
      <c r="AF53" s="56"/>
      <c r="AG53" s="56"/>
      <c r="AH53" s="56"/>
    </row>
    <row r="54" spans="1:34" s="57" customFormat="1" ht="17.100000000000001" customHeight="1" x14ac:dyDescent="0.25">
      <c r="A54" s="110">
        <v>38</v>
      </c>
      <c r="B54" s="105" t="s">
        <v>317</v>
      </c>
      <c r="C54" s="103" t="s">
        <v>199</v>
      </c>
      <c r="D54" s="115" t="s">
        <v>352</v>
      </c>
      <c r="E54" s="195" t="s">
        <v>353</v>
      </c>
      <c r="F54" s="197">
        <v>23.92</v>
      </c>
      <c r="G54" s="111" t="s">
        <v>207</v>
      </c>
      <c r="H54" s="112" t="s">
        <v>200</v>
      </c>
      <c r="I54" s="113">
        <v>5</v>
      </c>
      <c r="J54" s="114">
        <v>18.920000000000002</v>
      </c>
      <c r="K54" s="48">
        <f t="shared" si="20"/>
        <v>452.5664000000001</v>
      </c>
      <c r="L54" s="280">
        <f>'1.2 Stundenverrechnungssatz'!$B$70</f>
        <v>0</v>
      </c>
      <c r="M54" s="49">
        <f>IF(I54='2.1 Leistungsrichtwerte'!$A$6,'2.1 Leistungsrichtwerte'!$E$6,IF('3.1 Raumbuch Kinderhaus Lumina'!I54='2.1 Leistungsrichtwerte'!$A$7,'2.1 Leistungsrichtwerte'!$E$7,IF('3.1 Raumbuch Kinderhaus Lumina'!I54='2.1 Leistungsrichtwerte'!$A$8,'2.1 Leistungsrichtwerte'!$E$8,IF('3.1 Raumbuch Kinderhaus Lumina'!I54='2.1 Leistungsrichtwerte'!$A$9,'2.1 Leistungsrichtwerte'!$E$9,IF('3.1 Raumbuch Kinderhaus Lumina'!I54='2.1 Leistungsrichtwerte'!$A$10,'2.1 Leistungsrichtwerte'!$E$10,IF('3.1 Raumbuch Kinderhaus Lumina'!I54='2.1 Leistungsrichtwerte'!$A$11,'2.1 Leistungsrichtwerte'!$E$11,IF('3.1 Raumbuch Kinderhaus Lumina'!I54='2.1 Leistungsrichtwerte'!$A$12,'2.1 Leistungsrichtwerte'!$E$12,IF('3.1 Raumbuch Kinderhaus Lumina'!I54='2.1 Leistungsrichtwerte'!$A$13,'2.1 Leistungsrichtwerte'!$E$13,IF('3.1 Raumbuch Kinderhaus Lumina'!I54='2.1 Leistungsrichtwerte'!$A$14,'2.1 Leistungsrichtwerte'!$E$14,IF('3.1 Raumbuch Kinderhaus Lumina'!I54='2.1 Leistungsrichtwerte'!$A$15,'2.1 Leistungsrichtwerte'!$E$15,IF('3.1 Raumbuch Kinderhaus Lumina'!I54='2.1 Leistungsrichtwerte'!$A$16,'2.1 Leistungsrichtwerte'!$E$16,IF('3.1 Raumbuch Kinderhaus Lumina'!I54='2.1 Leistungsrichtwerte'!$A$17,'2.1 Leistungsrichtwerte'!$E$17,IF('3.1 Raumbuch Kinderhaus Lumina'!I54='2.1 Leistungsrichtwerte'!$A$18,'2.1 Leistungsrichtwerte'!$E$18,IF(I54='2.1 Leistungsrichtwerte'!$A$19,'2.1 Leistungsrichtwerte'!$E$19,0))))))))))))))</f>
        <v>0</v>
      </c>
      <c r="N54" s="43">
        <f t="shared" si="21"/>
        <v>5430.796800000001</v>
      </c>
      <c r="O54" s="44" t="e">
        <f t="shared" si="22"/>
        <v>#DIV/0!</v>
      </c>
      <c r="P54" s="44" t="e">
        <f t="shared" si="23"/>
        <v>#DIV/0!</v>
      </c>
      <c r="Q54" s="45"/>
      <c r="R54" s="46" t="s">
        <v>203</v>
      </c>
      <c r="S54" s="56"/>
      <c r="T54" s="56"/>
      <c r="U54" s="56"/>
      <c r="V54" s="56"/>
      <c r="W54" s="56"/>
      <c r="X54" s="56"/>
      <c r="Y54" s="56"/>
      <c r="Z54" s="56"/>
      <c r="AA54" s="56"/>
      <c r="AB54" s="56"/>
      <c r="AC54" s="56"/>
      <c r="AD54" s="56"/>
      <c r="AE54" s="56"/>
      <c r="AF54" s="56"/>
      <c r="AG54" s="56"/>
      <c r="AH54" s="56"/>
    </row>
    <row r="55" spans="1:34" s="57" customFormat="1" ht="17.100000000000001" customHeight="1" x14ac:dyDescent="0.25">
      <c r="A55" s="110">
        <v>39</v>
      </c>
      <c r="B55" s="105" t="s">
        <v>317</v>
      </c>
      <c r="C55" s="103" t="s">
        <v>199</v>
      </c>
      <c r="D55" s="115" t="s">
        <v>354</v>
      </c>
      <c r="E55" s="195" t="s">
        <v>355</v>
      </c>
      <c r="F55" s="197">
        <v>21.65</v>
      </c>
      <c r="G55" s="111" t="s">
        <v>207</v>
      </c>
      <c r="H55" s="112" t="s">
        <v>200</v>
      </c>
      <c r="I55" s="113" t="s">
        <v>32</v>
      </c>
      <c r="J55" s="114">
        <v>18.920000000000002</v>
      </c>
      <c r="K55" s="48">
        <f t="shared" si="20"/>
        <v>409.61799999999999</v>
      </c>
      <c r="L55" s="280">
        <f>'1.2 Stundenverrechnungssatz'!$B$70</f>
        <v>0</v>
      </c>
      <c r="M55" s="49">
        <f>IF(I55='2.1 Leistungsrichtwerte'!$A$6,'2.1 Leistungsrichtwerte'!$E$6,IF('3.1 Raumbuch Kinderhaus Lumina'!I55='2.1 Leistungsrichtwerte'!$A$7,'2.1 Leistungsrichtwerte'!$E$7,IF('3.1 Raumbuch Kinderhaus Lumina'!I55='2.1 Leistungsrichtwerte'!$A$8,'2.1 Leistungsrichtwerte'!$E$8,IF('3.1 Raumbuch Kinderhaus Lumina'!I55='2.1 Leistungsrichtwerte'!$A$9,'2.1 Leistungsrichtwerte'!$E$9,IF('3.1 Raumbuch Kinderhaus Lumina'!I55='2.1 Leistungsrichtwerte'!$A$10,'2.1 Leistungsrichtwerte'!$E$10,IF('3.1 Raumbuch Kinderhaus Lumina'!I55='2.1 Leistungsrichtwerte'!$A$11,'2.1 Leistungsrichtwerte'!$E$11,IF('3.1 Raumbuch Kinderhaus Lumina'!I55='2.1 Leistungsrichtwerte'!$A$12,'2.1 Leistungsrichtwerte'!$E$12,IF('3.1 Raumbuch Kinderhaus Lumina'!I55='2.1 Leistungsrichtwerte'!$A$13,'2.1 Leistungsrichtwerte'!$E$13,IF('3.1 Raumbuch Kinderhaus Lumina'!I55='2.1 Leistungsrichtwerte'!$A$14,'2.1 Leistungsrichtwerte'!$E$14,IF('3.1 Raumbuch Kinderhaus Lumina'!I55='2.1 Leistungsrichtwerte'!$A$15,'2.1 Leistungsrichtwerte'!$E$15,IF('3.1 Raumbuch Kinderhaus Lumina'!I55='2.1 Leistungsrichtwerte'!$A$16,'2.1 Leistungsrichtwerte'!$E$16,IF('3.1 Raumbuch Kinderhaus Lumina'!I55='2.1 Leistungsrichtwerte'!$A$17,'2.1 Leistungsrichtwerte'!$E$17,IF('3.1 Raumbuch Kinderhaus Lumina'!I55='2.1 Leistungsrichtwerte'!$A$18,'2.1 Leistungsrichtwerte'!$E$18,IF(I55='2.1 Leistungsrichtwerte'!$A$19,'2.1 Leistungsrichtwerte'!$E$19,0))))))))))))))</f>
        <v>0</v>
      </c>
      <c r="N55" s="43">
        <f t="shared" si="21"/>
        <v>4915.4160000000002</v>
      </c>
      <c r="O55" s="44" t="e">
        <f t="shared" si="22"/>
        <v>#DIV/0!</v>
      </c>
      <c r="P55" s="44" t="e">
        <f t="shared" si="23"/>
        <v>#DIV/0!</v>
      </c>
      <c r="Q55" s="45"/>
      <c r="R55" s="46" t="s">
        <v>203</v>
      </c>
      <c r="S55" s="56"/>
      <c r="T55" s="56"/>
      <c r="U55" s="56"/>
      <c r="V55" s="56"/>
      <c r="W55" s="56"/>
      <c r="X55" s="56"/>
      <c r="Y55" s="56"/>
      <c r="Z55" s="56"/>
      <c r="AA55" s="56"/>
      <c r="AB55" s="56"/>
      <c r="AC55" s="56"/>
      <c r="AD55" s="56"/>
      <c r="AE55" s="56"/>
      <c r="AF55" s="56"/>
      <c r="AG55" s="56"/>
      <c r="AH55" s="56"/>
    </row>
    <row r="56" spans="1:34" s="57" customFormat="1" ht="17.100000000000001" customHeight="1" x14ac:dyDescent="0.25">
      <c r="A56" s="110">
        <v>40</v>
      </c>
      <c r="B56" s="105" t="s">
        <v>317</v>
      </c>
      <c r="C56" s="103" t="s">
        <v>199</v>
      </c>
      <c r="D56" s="115" t="s">
        <v>356</v>
      </c>
      <c r="E56" s="195" t="s">
        <v>357</v>
      </c>
      <c r="F56" s="197">
        <v>9.83</v>
      </c>
      <c r="G56" s="111" t="s">
        <v>204</v>
      </c>
      <c r="H56" s="112" t="s">
        <v>200</v>
      </c>
      <c r="I56" s="113" t="s">
        <v>32</v>
      </c>
      <c r="J56" s="114">
        <v>18.920000000000002</v>
      </c>
      <c r="K56" s="48">
        <f t="shared" si="0"/>
        <v>185.98360000000002</v>
      </c>
      <c r="L56" s="280">
        <f>'1.2 Stundenverrechnungssatz'!$B$70</f>
        <v>0</v>
      </c>
      <c r="M56" s="49">
        <f>IF(I56='2.1 Leistungsrichtwerte'!$A$6,'2.1 Leistungsrichtwerte'!$E$6,IF('3.1 Raumbuch Kinderhaus Lumina'!I56='2.1 Leistungsrichtwerte'!$A$7,'2.1 Leistungsrichtwerte'!$E$7,IF('3.1 Raumbuch Kinderhaus Lumina'!I56='2.1 Leistungsrichtwerte'!$A$8,'2.1 Leistungsrichtwerte'!$E$8,IF('3.1 Raumbuch Kinderhaus Lumina'!I56='2.1 Leistungsrichtwerte'!$A$9,'2.1 Leistungsrichtwerte'!$E$9,IF('3.1 Raumbuch Kinderhaus Lumina'!I56='2.1 Leistungsrichtwerte'!$A$10,'2.1 Leistungsrichtwerte'!$E$10,IF('3.1 Raumbuch Kinderhaus Lumina'!I56='2.1 Leistungsrichtwerte'!$A$11,'2.1 Leistungsrichtwerte'!$E$11,IF('3.1 Raumbuch Kinderhaus Lumina'!I56='2.1 Leistungsrichtwerte'!$A$12,'2.1 Leistungsrichtwerte'!$E$12,IF('3.1 Raumbuch Kinderhaus Lumina'!I56='2.1 Leistungsrichtwerte'!$A$13,'2.1 Leistungsrichtwerte'!$E$13,IF('3.1 Raumbuch Kinderhaus Lumina'!I56='2.1 Leistungsrichtwerte'!$A$14,'2.1 Leistungsrichtwerte'!$E$14,IF('3.1 Raumbuch Kinderhaus Lumina'!I56='2.1 Leistungsrichtwerte'!$A$15,'2.1 Leistungsrichtwerte'!$E$15,IF('3.1 Raumbuch Kinderhaus Lumina'!I56='2.1 Leistungsrichtwerte'!$A$16,'2.1 Leistungsrichtwerte'!$E$16,IF('3.1 Raumbuch Kinderhaus Lumina'!I56='2.1 Leistungsrichtwerte'!$A$17,'2.1 Leistungsrichtwerte'!$E$17,IF('3.1 Raumbuch Kinderhaus Lumina'!I56='2.1 Leistungsrichtwerte'!$A$18,'2.1 Leistungsrichtwerte'!$E$18,IF(I56='2.1 Leistungsrichtwerte'!$A$19,'2.1 Leistungsrichtwerte'!$E$19,0))))))))))))))</f>
        <v>0</v>
      </c>
      <c r="N56" s="43">
        <f t="shared" si="1"/>
        <v>2231.8032000000003</v>
      </c>
      <c r="O56" s="44" t="e">
        <f t="shared" si="2"/>
        <v>#DIV/0!</v>
      </c>
      <c r="P56" s="44" t="e">
        <f t="shared" si="3"/>
        <v>#DIV/0!</v>
      </c>
      <c r="Q56" s="50"/>
      <c r="R56" s="46" t="s">
        <v>203</v>
      </c>
      <c r="S56" s="56"/>
      <c r="T56" s="56"/>
      <c r="U56" s="56"/>
      <c r="V56" s="56"/>
      <c r="W56" s="56"/>
      <c r="X56" s="56"/>
      <c r="Y56" s="56"/>
      <c r="Z56" s="56"/>
      <c r="AA56" s="56"/>
      <c r="AB56" s="56"/>
      <c r="AC56" s="56"/>
      <c r="AD56" s="56"/>
      <c r="AE56" s="56"/>
      <c r="AF56" s="56"/>
      <c r="AG56" s="56"/>
      <c r="AH56" s="56"/>
    </row>
    <row r="57" spans="1:34" s="57" customFormat="1" ht="17.100000000000001" customHeight="1" x14ac:dyDescent="0.25">
      <c r="A57" s="110">
        <v>41</v>
      </c>
      <c r="B57" s="105" t="s">
        <v>317</v>
      </c>
      <c r="C57" s="103" t="s">
        <v>199</v>
      </c>
      <c r="D57" s="115" t="s">
        <v>358</v>
      </c>
      <c r="E57" s="195" t="s">
        <v>218</v>
      </c>
      <c r="F57" s="197">
        <v>26.76</v>
      </c>
      <c r="G57" s="111" t="s">
        <v>359</v>
      </c>
      <c r="H57" s="112" t="s">
        <v>210</v>
      </c>
      <c r="I57" s="113">
        <v>5</v>
      </c>
      <c r="J57" s="114">
        <v>0</v>
      </c>
      <c r="K57" s="48">
        <f t="shared" si="0"/>
        <v>0</v>
      </c>
      <c r="L57" s="280">
        <f>'1.2 Stundenverrechnungssatz'!$B$70</f>
        <v>0</v>
      </c>
      <c r="M57" s="49">
        <f>IF(I57='2.1 Leistungsrichtwerte'!$A$6,'2.1 Leistungsrichtwerte'!$E$6,IF('3.1 Raumbuch Kinderhaus Lumina'!I57='2.1 Leistungsrichtwerte'!$A$7,'2.1 Leistungsrichtwerte'!$E$7,IF('3.1 Raumbuch Kinderhaus Lumina'!I57='2.1 Leistungsrichtwerte'!$A$8,'2.1 Leistungsrichtwerte'!$E$8,IF('3.1 Raumbuch Kinderhaus Lumina'!I57='2.1 Leistungsrichtwerte'!$A$9,'2.1 Leistungsrichtwerte'!$E$9,IF('3.1 Raumbuch Kinderhaus Lumina'!I57='2.1 Leistungsrichtwerte'!$A$10,'2.1 Leistungsrichtwerte'!$E$10,IF('3.1 Raumbuch Kinderhaus Lumina'!I57='2.1 Leistungsrichtwerte'!$A$11,'2.1 Leistungsrichtwerte'!$E$11,IF('3.1 Raumbuch Kinderhaus Lumina'!I57='2.1 Leistungsrichtwerte'!$A$12,'2.1 Leistungsrichtwerte'!$E$12,IF('3.1 Raumbuch Kinderhaus Lumina'!I57='2.1 Leistungsrichtwerte'!$A$13,'2.1 Leistungsrichtwerte'!$E$13,IF('3.1 Raumbuch Kinderhaus Lumina'!I57='2.1 Leistungsrichtwerte'!$A$14,'2.1 Leistungsrichtwerte'!$E$14,IF('3.1 Raumbuch Kinderhaus Lumina'!I57='2.1 Leistungsrichtwerte'!$A$15,'2.1 Leistungsrichtwerte'!$E$15,IF('3.1 Raumbuch Kinderhaus Lumina'!I57='2.1 Leistungsrichtwerte'!$A$16,'2.1 Leistungsrichtwerte'!$E$16,IF('3.1 Raumbuch Kinderhaus Lumina'!I57='2.1 Leistungsrichtwerte'!$A$17,'2.1 Leistungsrichtwerte'!$E$17,IF('3.1 Raumbuch Kinderhaus Lumina'!I57='2.1 Leistungsrichtwerte'!$A$18,'2.1 Leistungsrichtwerte'!$E$18,IF(I57='2.1 Leistungsrichtwerte'!$A$19,'2.1 Leistungsrichtwerte'!$E$19,0))))))))))))))</f>
        <v>0</v>
      </c>
      <c r="N57" s="43">
        <f t="shared" si="1"/>
        <v>0</v>
      </c>
      <c r="O57" s="44" t="e">
        <f t="shared" si="2"/>
        <v>#DIV/0!</v>
      </c>
      <c r="P57" s="44" t="e">
        <f t="shared" si="3"/>
        <v>#DIV/0!</v>
      </c>
      <c r="Q57" s="45"/>
      <c r="R57" s="46"/>
      <c r="S57" s="56"/>
      <c r="T57" s="56"/>
      <c r="U57" s="56"/>
      <c r="V57" s="56"/>
      <c r="W57" s="56"/>
      <c r="X57" s="56"/>
      <c r="Y57" s="56"/>
      <c r="Z57" s="56"/>
      <c r="AA57" s="56"/>
      <c r="AB57" s="56"/>
      <c r="AC57" s="56"/>
      <c r="AD57" s="56"/>
      <c r="AE57" s="56"/>
      <c r="AF57" s="56"/>
      <c r="AG57" s="56"/>
      <c r="AH57" s="56"/>
    </row>
    <row r="58" spans="1:34" s="57" customFormat="1" ht="17.100000000000001" customHeight="1" x14ac:dyDescent="0.25">
      <c r="A58" s="110">
        <v>42</v>
      </c>
      <c r="B58" s="105" t="s">
        <v>317</v>
      </c>
      <c r="C58" s="103" t="s">
        <v>199</v>
      </c>
      <c r="D58" s="198" t="s">
        <v>360</v>
      </c>
      <c r="E58" s="195" t="s">
        <v>315</v>
      </c>
      <c r="F58" s="196">
        <v>13.56</v>
      </c>
      <c r="G58" s="199" t="s">
        <v>359</v>
      </c>
      <c r="H58" s="112" t="s">
        <v>210</v>
      </c>
      <c r="I58" s="113">
        <v>5</v>
      </c>
      <c r="J58" s="114">
        <v>0</v>
      </c>
      <c r="K58" s="48">
        <f t="shared" si="0"/>
        <v>0</v>
      </c>
      <c r="L58" s="280">
        <f>'1.2 Stundenverrechnungssatz'!$B$70</f>
        <v>0</v>
      </c>
      <c r="M58" s="49">
        <f>IF(I58='2.1 Leistungsrichtwerte'!$A$6,'2.1 Leistungsrichtwerte'!$E$6,IF('3.1 Raumbuch Kinderhaus Lumina'!I58='2.1 Leistungsrichtwerte'!$A$7,'2.1 Leistungsrichtwerte'!$E$7,IF('3.1 Raumbuch Kinderhaus Lumina'!I58='2.1 Leistungsrichtwerte'!$A$8,'2.1 Leistungsrichtwerte'!$E$8,IF('3.1 Raumbuch Kinderhaus Lumina'!I58='2.1 Leistungsrichtwerte'!$A$9,'2.1 Leistungsrichtwerte'!$E$9,IF('3.1 Raumbuch Kinderhaus Lumina'!I58='2.1 Leistungsrichtwerte'!$A$10,'2.1 Leistungsrichtwerte'!$E$10,IF('3.1 Raumbuch Kinderhaus Lumina'!I58='2.1 Leistungsrichtwerte'!$A$11,'2.1 Leistungsrichtwerte'!$E$11,IF('3.1 Raumbuch Kinderhaus Lumina'!I58='2.1 Leistungsrichtwerte'!$A$12,'2.1 Leistungsrichtwerte'!$E$12,IF('3.1 Raumbuch Kinderhaus Lumina'!I58='2.1 Leistungsrichtwerte'!$A$13,'2.1 Leistungsrichtwerte'!$E$13,IF('3.1 Raumbuch Kinderhaus Lumina'!I58='2.1 Leistungsrichtwerte'!$A$14,'2.1 Leistungsrichtwerte'!$E$14,IF('3.1 Raumbuch Kinderhaus Lumina'!I58='2.1 Leistungsrichtwerte'!$A$15,'2.1 Leistungsrichtwerte'!$E$15,IF('3.1 Raumbuch Kinderhaus Lumina'!I58='2.1 Leistungsrichtwerte'!$A$16,'2.1 Leistungsrichtwerte'!$E$16,IF('3.1 Raumbuch Kinderhaus Lumina'!I58='2.1 Leistungsrichtwerte'!$A$17,'2.1 Leistungsrichtwerte'!$E$17,IF('3.1 Raumbuch Kinderhaus Lumina'!I58='2.1 Leistungsrichtwerte'!$A$18,'2.1 Leistungsrichtwerte'!$E$18,IF(I58='2.1 Leistungsrichtwerte'!$A$19,'2.1 Leistungsrichtwerte'!$E$19,0))))))))))))))</f>
        <v>0</v>
      </c>
      <c r="N58" s="43">
        <f t="shared" si="1"/>
        <v>0</v>
      </c>
      <c r="O58" s="44" t="e">
        <f t="shared" si="2"/>
        <v>#DIV/0!</v>
      </c>
      <c r="P58" s="44" t="e">
        <f t="shared" si="3"/>
        <v>#DIV/0!</v>
      </c>
      <c r="Q58" s="50"/>
      <c r="R58" s="46"/>
      <c r="S58" s="56"/>
      <c r="T58" s="56"/>
      <c r="U58" s="56"/>
      <c r="V58" s="56"/>
      <c r="W58" s="56"/>
      <c r="X58" s="56"/>
      <c r="Y58" s="56"/>
      <c r="Z58" s="56"/>
      <c r="AA58" s="56"/>
      <c r="AB58" s="56"/>
      <c r="AC58" s="56"/>
      <c r="AD58" s="56"/>
      <c r="AE58" s="56"/>
      <c r="AF58" s="56"/>
      <c r="AG58" s="56"/>
      <c r="AH58" s="56"/>
    </row>
    <row r="59" spans="1:34" s="57" customFormat="1" ht="17.100000000000001" customHeight="1" x14ac:dyDescent="0.25">
      <c r="A59" s="110">
        <v>43</v>
      </c>
      <c r="B59" s="105" t="s">
        <v>317</v>
      </c>
      <c r="C59" s="103" t="s">
        <v>199</v>
      </c>
      <c r="D59" s="198" t="s">
        <v>361</v>
      </c>
      <c r="E59" s="195" t="s">
        <v>362</v>
      </c>
      <c r="F59" s="196">
        <v>9.58</v>
      </c>
      <c r="G59" s="199" t="s">
        <v>207</v>
      </c>
      <c r="H59" s="112" t="s">
        <v>200</v>
      </c>
      <c r="I59" s="113" t="s">
        <v>32</v>
      </c>
      <c r="J59" s="114">
        <v>18.920000000000002</v>
      </c>
      <c r="K59" s="48">
        <f t="shared" si="0"/>
        <v>181.25360000000001</v>
      </c>
      <c r="L59" s="280">
        <f>'1.2 Stundenverrechnungssatz'!$B$70</f>
        <v>0</v>
      </c>
      <c r="M59" s="49">
        <f>IF(I59='2.1 Leistungsrichtwerte'!$A$6,'2.1 Leistungsrichtwerte'!$E$6,IF('3.1 Raumbuch Kinderhaus Lumina'!I59='2.1 Leistungsrichtwerte'!$A$7,'2.1 Leistungsrichtwerte'!$E$7,IF('3.1 Raumbuch Kinderhaus Lumina'!I59='2.1 Leistungsrichtwerte'!$A$8,'2.1 Leistungsrichtwerte'!$E$8,IF('3.1 Raumbuch Kinderhaus Lumina'!I59='2.1 Leistungsrichtwerte'!$A$9,'2.1 Leistungsrichtwerte'!$E$9,IF('3.1 Raumbuch Kinderhaus Lumina'!I59='2.1 Leistungsrichtwerte'!$A$10,'2.1 Leistungsrichtwerte'!$E$10,IF('3.1 Raumbuch Kinderhaus Lumina'!I59='2.1 Leistungsrichtwerte'!$A$11,'2.1 Leistungsrichtwerte'!$E$11,IF('3.1 Raumbuch Kinderhaus Lumina'!I59='2.1 Leistungsrichtwerte'!$A$12,'2.1 Leistungsrichtwerte'!$E$12,IF('3.1 Raumbuch Kinderhaus Lumina'!I59='2.1 Leistungsrichtwerte'!$A$13,'2.1 Leistungsrichtwerte'!$E$13,IF('3.1 Raumbuch Kinderhaus Lumina'!I59='2.1 Leistungsrichtwerte'!$A$14,'2.1 Leistungsrichtwerte'!$E$14,IF('3.1 Raumbuch Kinderhaus Lumina'!I59='2.1 Leistungsrichtwerte'!$A$15,'2.1 Leistungsrichtwerte'!$E$15,IF('3.1 Raumbuch Kinderhaus Lumina'!I59='2.1 Leistungsrichtwerte'!$A$16,'2.1 Leistungsrichtwerte'!$E$16,IF('3.1 Raumbuch Kinderhaus Lumina'!I59='2.1 Leistungsrichtwerte'!$A$17,'2.1 Leistungsrichtwerte'!$E$17,IF('3.1 Raumbuch Kinderhaus Lumina'!I59='2.1 Leistungsrichtwerte'!$A$18,'2.1 Leistungsrichtwerte'!$E$18,IF(I59='2.1 Leistungsrichtwerte'!$A$19,'2.1 Leistungsrichtwerte'!$E$19,0))))))))))))))</f>
        <v>0</v>
      </c>
      <c r="N59" s="43">
        <f t="shared" si="1"/>
        <v>2175.0432000000001</v>
      </c>
      <c r="O59" s="44" t="e">
        <f t="shared" si="2"/>
        <v>#DIV/0!</v>
      </c>
      <c r="P59" s="44" t="e">
        <f t="shared" si="3"/>
        <v>#DIV/0!</v>
      </c>
      <c r="Q59" s="50"/>
      <c r="R59" s="46" t="s">
        <v>203</v>
      </c>
      <c r="S59" s="56"/>
      <c r="T59" s="56"/>
      <c r="U59" s="56"/>
      <c r="V59" s="56"/>
      <c r="W59" s="56"/>
      <c r="X59" s="56"/>
      <c r="Y59" s="56"/>
      <c r="Z59" s="56"/>
      <c r="AA59" s="56"/>
      <c r="AB59" s="56"/>
      <c r="AC59" s="56"/>
      <c r="AD59" s="56"/>
      <c r="AE59" s="56"/>
      <c r="AF59" s="56"/>
      <c r="AG59" s="56"/>
      <c r="AH59" s="56"/>
    </row>
    <row r="60" spans="1:34" s="57" customFormat="1" ht="17.100000000000001" customHeight="1" x14ac:dyDescent="0.25">
      <c r="A60" s="110">
        <v>44</v>
      </c>
      <c r="B60" s="105" t="s">
        <v>317</v>
      </c>
      <c r="C60" s="103" t="s">
        <v>199</v>
      </c>
      <c r="D60" s="198" t="s">
        <v>363</v>
      </c>
      <c r="E60" s="195" t="s">
        <v>226</v>
      </c>
      <c r="F60" s="196">
        <v>10.130000000000001</v>
      </c>
      <c r="G60" s="199" t="s">
        <v>207</v>
      </c>
      <c r="H60" s="112" t="s">
        <v>200</v>
      </c>
      <c r="I60" s="113" t="s">
        <v>32</v>
      </c>
      <c r="J60" s="114">
        <v>18.920000000000002</v>
      </c>
      <c r="K60" s="48">
        <f t="shared" si="0"/>
        <v>191.65960000000004</v>
      </c>
      <c r="L60" s="280">
        <f>'1.2 Stundenverrechnungssatz'!$B$70</f>
        <v>0</v>
      </c>
      <c r="M60" s="49">
        <f>IF(I60='2.1 Leistungsrichtwerte'!$A$6,'2.1 Leistungsrichtwerte'!$E$6,IF('3.1 Raumbuch Kinderhaus Lumina'!I60='2.1 Leistungsrichtwerte'!$A$7,'2.1 Leistungsrichtwerte'!$E$7,IF('3.1 Raumbuch Kinderhaus Lumina'!I60='2.1 Leistungsrichtwerte'!$A$8,'2.1 Leistungsrichtwerte'!$E$8,IF('3.1 Raumbuch Kinderhaus Lumina'!I60='2.1 Leistungsrichtwerte'!$A$9,'2.1 Leistungsrichtwerte'!$E$9,IF('3.1 Raumbuch Kinderhaus Lumina'!I60='2.1 Leistungsrichtwerte'!$A$10,'2.1 Leistungsrichtwerte'!$E$10,IF('3.1 Raumbuch Kinderhaus Lumina'!I60='2.1 Leistungsrichtwerte'!$A$11,'2.1 Leistungsrichtwerte'!$E$11,IF('3.1 Raumbuch Kinderhaus Lumina'!I60='2.1 Leistungsrichtwerte'!$A$12,'2.1 Leistungsrichtwerte'!$E$12,IF('3.1 Raumbuch Kinderhaus Lumina'!I60='2.1 Leistungsrichtwerte'!$A$13,'2.1 Leistungsrichtwerte'!$E$13,IF('3.1 Raumbuch Kinderhaus Lumina'!I60='2.1 Leistungsrichtwerte'!$A$14,'2.1 Leistungsrichtwerte'!$E$14,IF('3.1 Raumbuch Kinderhaus Lumina'!I60='2.1 Leistungsrichtwerte'!$A$15,'2.1 Leistungsrichtwerte'!$E$15,IF('3.1 Raumbuch Kinderhaus Lumina'!I60='2.1 Leistungsrichtwerte'!$A$16,'2.1 Leistungsrichtwerte'!$E$16,IF('3.1 Raumbuch Kinderhaus Lumina'!I60='2.1 Leistungsrichtwerte'!$A$17,'2.1 Leistungsrichtwerte'!$E$17,IF('3.1 Raumbuch Kinderhaus Lumina'!I60='2.1 Leistungsrichtwerte'!$A$18,'2.1 Leistungsrichtwerte'!$E$18,IF(I60='2.1 Leistungsrichtwerte'!$A$19,'2.1 Leistungsrichtwerte'!$E$19,0))))))))))))))</f>
        <v>0</v>
      </c>
      <c r="N60" s="43">
        <f t="shared" si="1"/>
        <v>2299.9152000000004</v>
      </c>
      <c r="O60" s="44" t="e">
        <f t="shared" ref="O60" si="24">N60/M60</f>
        <v>#DIV/0!</v>
      </c>
      <c r="P60" s="44" t="e">
        <f t="shared" ref="P60" si="25">O60*L60</f>
        <v>#DIV/0!</v>
      </c>
      <c r="Q60" s="50"/>
      <c r="R60" s="46" t="s">
        <v>203</v>
      </c>
      <c r="S60" s="56"/>
      <c r="T60" s="56"/>
      <c r="U60" s="56"/>
      <c r="V60" s="56"/>
      <c r="W60" s="56"/>
      <c r="X60" s="56"/>
      <c r="Y60" s="56"/>
      <c r="Z60" s="56"/>
      <c r="AA60" s="56"/>
      <c r="AB60" s="56"/>
      <c r="AC60" s="56"/>
      <c r="AD60" s="56"/>
      <c r="AE60" s="56"/>
      <c r="AF60" s="56"/>
      <c r="AG60" s="56"/>
      <c r="AH60" s="56"/>
    </row>
    <row r="61" spans="1:34" s="57" customFormat="1" ht="17.100000000000001" customHeight="1" x14ac:dyDescent="0.25">
      <c r="A61" s="110">
        <v>45</v>
      </c>
      <c r="B61" s="105" t="s">
        <v>317</v>
      </c>
      <c r="C61" s="103" t="s">
        <v>199</v>
      </c>
      <c r="D61" s="198" t="s">
        <v>364</v>
      </c>
      <c r="E61" s="195" t="s">
        <v>225</v>
      </c>
      <c r="F61" s="196">
        <v>10.130000000000001</v>
      </c>
      <c r="G61" s="199" t="s">
        <v>207</v>
      </c>
      <c r="H61" s="112" t="s">
        <v>200</v>
      </c>
      <c r="I61" s="113" t="s">
        <v>32</v>
      </c>
      <c r="J61" s="114">
        <v>18.920000000000002</v>
      </c>
      <c r="K61" s="48">
        <f t="shared" ref="K61" si="26">J61*F61</f>
        <v>191.65960000000004</v>
      </c>
      <c r="L61" s="280">
        <f>'1.2 Stundenverrechnungssatz'!$B$70</f>
        <v>0</v>
      </c>
      <c r="M61" s="49">
        <f>IF(I61='2.1 Leistungsrichtwerte'!$A$6,'2.1 Leistungsrichtwerte'!$E$6,IF('3.1 Raumbuch Kinderhaus Lumina'!I61='2.1 Leistungsrichtwerte'!$A$7,'2.1 Leistungsrichtwerte'!$E$7,IF('3.1 Raumbuch Kinderhaus Lumina'!I61='2.1 Leistungsrichtwerte'!$A$8,'2.1 Leistungsrichtwerte'!$E$8,IF('3.1 Raumbuch Kinderhaus Lumina'!I61='2.1 Leistungsrichtwerte'!$A$9,'2.1 Leistungsrichtwerte'!$E$9,IF('3.1 Raumbuch Kinderhaus Lumina'!I61='2.1 Leistungsrichtwerte'!$A$10,'2.1 Leistungsrichtwerte'!$E$10,IF('3.1 Raumbuch Kinderhaus Lumina'!I61='2.1 Leistungsrichtwerte'!$A$11,'2.1 Leistungsrichtwerte'!$E$11,IF('3.1 Raumbuch Kinderhaus Lumina'!I61='2.1 Leistungsrichtwerte'!$A$12,'2.1 Leistungsrichtwerte'!$E$12,IF('3.1 Raumbuch Kinderhaus Lumina'!I61='2.1 Leistungsrichtwerte'!$A$13,'2.1 Leistungsrichtwerte'!$E$13,IF('3.1 Raumbuch Kinderhaus Lumina'!I61='2.1 Leistungsrichtwerte'!$A$14,'2.1 Leistungsrichtwerte'!$E$14,IF('3.1 Raumbuch Kinderhaus Lumina'!I61='2.1 Leistungsrichtwerte'!$A$15,'2.1 Leistungsrichtwerte'!$E$15,IF('3.1 Raumbuch Kinderhaus Lumina'!I61='2.1 Leistungsrichtwerte'!$A$16,'2.1 Leistungsrichtwerte'!$E$16,IF('3.1 Raumbuch Kinderhaus Lumina'!I61='2.1 Leistungsrichtwerte'!$A$17,'2.1 Leistungsrichtwerte'!$E$17,IF('3.1 Raumbuch Kinderhaus Lumina'!I61='2.1 Leistungsrichtwerte'!$A$18,'2.1 Leistungsrichtwerte'!$E$18,IF(I61='2.1 Leistungsrichtwerte'!$A$19,'2.1 Leistungsrichtwerte'!$E$19,0))))))))))))))</f>
        <v>0</v>
      </c>
      <c r="N61" s="43">
        <f t="shared" ref="N61" si="27">K61*12</f>
        <v>2299.9152000000004</v>
      </c>
      <c r="O61" s="44" t="e">
        <f t="shared" ref="O61" si="28">N61/M61</f>
        <v>#DIV/0!</v>
      </c>
      <c r="P61" s="44" t="e">
        <f t="shared" ref="P61" si="29">O61*L61</f>
        <v>#DIV/0!</v>
      </c>
      <c r="Q61" s="50"/>
      <c r="R61" s="46" t="s">
        <v>203</v>
      </c>
      <c r="S61" s="56"/>
      <c r="T61" s="56"/>
      <c r="U61" s="56"/>
      <c r="V61" s="56"/>
      <c r="W61" s="56"/>
      <c r="X61" s="56"/>
      <c r="Y61" s="56"/>
      <c r="Z61" s="56"/>
      <c r="AA61" s="56"/>
      <c r="AB61" s="56"/>
      <c r="AC61" s="56"/>
      <c r="AD61" s="56"/>
      <c r="AE61" s="56"/>
      <c r="AF61" s="56"/>
      <c r="AG61" s="56"/>
      <c r="AH61" s="56"/>
    </row>
    <row r="62" spans="1:34" s="57" customFormat="1" ht="17.100000000000001" customHeight="1" x14ac:dyDescent="0.25">
      <c r="A62" s="110">
        <v>46</v>
      </c>
      <c r="B62" s="105" t="s">
        <v>317</v>
      </c>
      <c r="C62" s="103" t="s">
        <v>208</v>
      </c>
      <c r="D62" s="198" t="s">
        <v>248</v>
      </c>
      <c r="E62" s="195" t="s">
        <v>365</v>
      </c>
      <c r="F62" s="196">
        <v>24.25</v>
      </c>
      <c r="G62" s="199" t="s">
        <v>207</v>
      </c>
      <c r="H62" s="112" t="s">
        <v>200</v>
      </c>
      <c r="I62" s="113">
        <v>5</v>
      </c>
      <c r="J62" s="114">
        <v>18.920000000000002</v>
      </c>
      <c r="K62" s="48">
        <f t="shared" si="0"/>
        <v>458.81000000000006</v>
      </c>
      <c r="L62" s="280">
        <f>'1.2 Stundenverrechnungssatz'!$B$70</f>
        <v>0</v>
      </c>
      <c r="M62" s="49">
        <f>IF(I62='2.1 Leistungsrichtwerte'!$A$6,'2.1 Leistungsrichtwerte'!$E$6,IF('3.1 Raumbuch Kinderhaus Lumina'!I62='2.1 Leistungsrichtwerte'!$A$7,'2.1 Leistungsrichtwerte'!$E$7,IF('3.1 Raumbuch Kinderhaus Lumina'!I62='2.1 Leistungsrichtwerte'!$A$8,'2.1 Leistungsrichtwerte'!$E$8,IF('3.1 Raumbuch Kinderhaus Lumina'!I62='2.1 Leistungsrichtwerte'!$A$9,'2.1 Leistungsrichtwerte'!$E$9,IF('3.1 Raumbuch Kinderhaus Lumina'!I62='2.1 Leistungsrichtwerte'!$A$10,'2.1 Leistungsrichtwerte'!$E$10,IF('3.1 Raumbuch Kinderhaus Lumina'!I62='2.1 Leistungsrichtwerte'!$A$11,'2.1 Leistungsrichtwerte'!$E$11,IF('3.1 Raumbuch Kinderhaus Lumina'!I62='2.1 Leistungsrichtwerte'!$A$12,'2.1 Leistungsrichtwerte'!$E$12,IF('3.1 Raumbuch Kinderhaus Lumina'!I62='2.1 Leistungsrichtwerte'!$A$13,'2.1 Leistungsrichtwerte'!$E$13,IF('3.1 Raumbuch Kinderhaus Lumina'!I62='2.1 Leistungsrichtwerte'!$A$14,'2.1 Leistungsrichtwerte'!$E$14,IF('3.1 Raumbuch Kinderhaus Lumina'!I62='2.1 Leistungsrichtwerte'!$A$15,'2.1 Leistungsrichtwerte'!$E$15,IF('3.1 Raumbuch Kinderhaus Lumina'!I62='2.1 Leistungsrichtwerte'!$A$16,'2.1 Leistungsrichtwerte'!$E$16,IF('3.1 Raumbuch Kinderhaus Lumina'!I62='2.1 Leistungsrichtwerte'!$A$17,'2.1 Leistungsrichtwerte'!$E$17,IF('3.1 Raumbuch Kinderhaus Lumina'!I62='2.1 Leistungsrichtwerte'!$A$18,'2.1 Leistungsrichtwerte'!$E$18,IF(I62='2.1 Leistungsrichtwerte'!$A$19,'2.1 Leistungsrichtwerte'!$E$19,0))))))))))))))</f>
        <v>0</v>
      </c>
      <c r="N62" s="43">
        <f t="shared" si="1"/>
        <v>5505.7200000000012</v>
      </c>
      <c r="O62" s="44" t="e">
        <f t="shared" ref="O62" si="30">N62/M62</f>
        <v>#DIV/0!</v>
      </c>
      <c r="P62" s="44" t="e">
        <f t="shared" ref="P62" si="31">O62*L62</f>
        <v>#DIV/0!</v>
      </c>
      <c r="Q62" s="50"/>
      <c r="R62" s="46" t="s">
        <v>203</v>
      </c>
      <c r="S62" s="56"/>
      <c r="T62" s="56"/>
      <c r="U62" s="56"/>
      <c r="V62" s="56"/>
      <c r="W62" s="56"/>
      <c r="X62" s="56"/>
      <c r="Y62" s="56"/>
      <c r="Z62" s="56"/>
      <c r="AA62" s="56"/>
      <c r="AB62" s="56"/>
      <c r="AC62" s="56"/>
      <c r="AD62" s="56"/>
      <c r="AE62" s="56"/>
      <c r="AF62" s="56"/>
      <c r="AG62" s="56"/>
      <c r="AH62" s="56"/>
    </row>
    <row r="63" spans="1:34" s="57" customFormat="1" ht="17.100000000000001" customHeight="1" x14ac:dyDescent="0.25">
      <c r="A63" s="110">
        <v>47</v>
      </c>
      <c r="B63" s="105" t="s">
        <v>317</v>
      </c>
      <c r="C63" s="103" t="s">
        <v>208</v>
      </c>
      <c r="D63" s="198" t="s">
        <v>249</v>
      </c>
      <c r="E63" s="195" t="s">
        <v>366</v>
      </c>
      <c r="F63" s="196">
        <v>57.58</v>
      </c>
      <c r="G63" s="199" t="s">
        <v>204</v>
      </c>
      <c r="H63" s="112" t="s">
        <v>200</v>
      </c>
      <c r="I63" s="113" t="s">
        <v>30</v>
      </c>
      <c r="J63" s="114">
        <v>18.920000000000002</v>
      </c>
      <c r="K63" s="48">
        <f t="shared" ref="K63" si="32">J63*F63</f>
        <v>1089.4136000000001</v>
      </c>
      <c r="L63" s="280">
        <f>'1.2 Stundenverrechnungssatz'!$B$70</f>
        <v>0</v>
      </c>
      <c r="M63" s="49">
        <f>IF(I63='2.1 Leistungsrichtwerte'!$A$6,'2.1 Leistungsrichtwerte'!$E$6,IF('3.1 Raumbuch Kinderhaus Lumina'!I63='2.1 Leistungsrichtwerte'!$A$7,'2.1 Leistungsrichtwerte'!$E$7,IF('3.1 Raumbuch Kinderhaus Lumina'!I63='2.1 Leistungsrichtwerte'!$A$8,'2.1 Leistungsrichtwerte'!$E$8,IF('3.1 Raumbuch Kinderhaus Lumina'!I63='2.1 Leistungsrichtwerte'!$A$9,'2.1 Leistungsrichtwerte'!$E$9,IF('3.1 Raumbuch Kinderhaus Lumina'!I63='2.1 Leistungsrichtwerte'!$A$10,'2.1 Leistungsrichtwerte'!$E$10,IF('3.1 Raumbuch Kinderhaus Lumina'!I63='2.1 Leistungsrichtwerte'!$A$11,'2.1 Leistungsrichtwerte'!$E$11,IF('3.1 Raumbuch Kinderhaus Lumina'!I63='2.1 Leistungsrichtwerte'!$A$12,'2.1 Leistungsrichtwerte'!$E$12,IF('3.1 Raumbuch Kinderhaus Lumina'!I63='2.1 Leistungsrichtwerte'!$A$13,'2.1 Leistungsrichtwerte'!$E$13,IF('3.1 Raumbuch Kinderhaus Lumina'!I63='2.1 Leistungsrichtwerte'!$A$14,'2.1 Leistungsrichtwerte'!$E$14,IF('3.1 Raumbuch Kinderhaus Lumina'!I63='2.1 Leistungsrichtwerte'!$A$15,'2.1 Leistungsrichtwerte'!$E$15,IF('3.1 Raumbuch Kinderhaus Lumina'!I63='2.1 Leistungsrichtwerte'!$A$16,'2.1 Leistungsrichtwerte'!$E$16,IF('3.1 Raumbuch Kinderhaus Lumina'!I63='2.1 Leistungsrichtwerte'!$A$17,'2.1 Leistungsrichtwerte'!$E$17,IF('3.1 Raumbuch Kinderhaus Lumina'!I63='2.1 Leistungsrichtwerte'!$A$18,'2.1 Leistungsrichtwerte'!$E$18,IF(I63='2.1 Leistungsrichtwerte'!$A$19,'2.1 Leistungsrichtwerte'!$E$19,0))))))))))))))</f>
        <v>0</v>
      </c>
      <c r="N63" s="43">
        <f t="shared" ref="N63" si="33">K63*12</f>
        <v>13072.963200000002</v>
      </c>
      <c r="O63" s="44" t="e">
        <f t="shared" ref="O63" si="34">N63/M63</f>
        <v>#DIV/0!</v>
      </c>
      <c r="P63" s="44" t="e">
        <f t="shared" ref="P63" si="35">O63*L63</f>
        <v>#DIV/0!</v>
      </c>
      <c r="Q63" s="50"/>
      <c r="R63" s="46" t="s">
        <v>203</v>
      </c>
      <c r="S63" s="56"/>
      <c r="T63" s="56"/>
      <c r="U63" s="56"/>
      <c r="V63" s="56"/>
      <c r="W63" s="56"/>
      <c r="X63" s="56"/>
      <c r="Y63" s="56"/>
      <c r="Z63" s="56"/>
      <c r="AA63" s="56"/>
      <c r="AB63" s="56"/>
      <c r="AC63" s="56"/>
      <c r="AD63" s="56"/>
      <c r="AE63" s="56"/>
      <c r="AF63" s="56"/>
      <c r="AG63" s="56"/>
      <c r="AH63" s="56"/>
    </row>
    <row r="64" spans="1:34" s="57" customFormat="1" ht="17.100000000000001" customHeight="1" x14ac:dyDescent="0.25">
      <c r="A64" s="110">
        <v>48</v>
      </c>
      <c r="B64" s="105" t="s">
        <v>317</v>
      </c>
      <c r="C64" s="103" t="s">
        <v>208</v>
      </c>
      <c r="D64" s="198" t="s">
        <v>250</v>
      </c>
      <c r="E64" s="195" t="s">
        <v>367</v>
      </c>
      <c r="F64" s="196">
        <v>8.68</v>
      </c>
      <c r="G64" s="199" t="s">
        <v>207</v>
      </c>
      <c r="H64" s="112" t="s">
        <v>200</v>
      </c>
      <c r="I64" s="113" t="s">
        <v>32</v>
      </c>
      <c r="J64" s="114">
        <v>18.920000000000002</v>
      </c>
      <c r="K64" s="41">
        <f t="shared" si="0"/>
        <v>164.22560000000001</v>
      </c>
      <c r="L64" s="280">
        <f>'1.2 Stundenverrechnungssatz'!$B$70</f>
        <v>0</v>
      </c>
      <c r="M64" s="42">
        <f>IF(I64='2.1 Leistungsrichtwerte'!$A$6,'2.1 Leistungsrichtwerte'!$E$6,IF('3.1 Raumbuch Kinderhaus Lumina'!I64='2.1 Leistungsrichtwerte'!$A$7,'2.1 Leistungsrichtwerte'!$E$7,IF('3.1 Raumbuch Kinderhaus Lumina'!I64='2.1 Leistungsrichtwerte'!$A$8,'2.1 Leistungsrichtwerte'!$E$8,IF('3.1 Raumbuch Kinderhaus Lumina'!I64='2.1 Leistungsrichtwerte'!$A$9,'2.1 Leistungsrichtwerte'!$E$9,IF('3.1 Raumbuch Kinderhaus Lumina'!I64='2.1 Leistungsrichtwerte'!$A$10,'2.1 Leistungsrichtwerte'!$E$10,IF('3.1 Raumbuch Kinderhaus Lumina'!I64='2.1 Leistungsrichtwerte'!$A$11,'2.1 Leistungsrichtwerte'!$E$11,IF('3.1 Raumbuch Kinderhaus Lumina'!I64='2.1 Leistungsrichtwerte'!$A$12,'2.1 Leistungsrichtwerte'!$E$12,IF('3.1 Raumbuch Kinderhaus Lumina'!I64='2.1 Leistungsrichtwerte'!$A$13,'2.1 Leistungsrichtwerte'!$E$13,IF('3.1 Raumbuch Kinderhaus Lumina'!I64='2.1 Leistungsrichtwerte'!$A$14,'2.1 Leistungsrichtwerte'!$E$14,IF('3.1 Raumbuch Kinderhaus Lumina'!I64='2.1 Leistungsrichtwerte'!$A$15,'2.1 Leistungsrichtwerte'!$E$15,IF('3.1 Raumbuch Kinderhaus Lumina'!I64='2.1 Leistungsrichtwerte'!$A$16,'2.1 Leistungsrichtwerte'!$E$16,IF('3.1 Raumbuch Kinderhaus Lumina'!I64='2.1 Leistungsrichtwerte'!$A$17,'2.1 Leistungsrichtwerte'!$E$17,IF('3.1 Raumbuch Kinderhaus Lumina'!I64='2.1 Leistungsrichtwerte'!$A$18,'2.1 Leistungsrichtwerte'!$E$18,IF(I64='2.1 Leistungsrichtwerte'!$A$19,'2.1 Leistungsrichtwerte'!$E$19,0))))))))))))))</f>
        <v>0</v>
      </c>
      <c r="N64" s="43">
        <f t="shared" si="1"/>
        <v>1970.7072000000003</v>
      </c>
      <c r="O64" s="44" t="e">
        <f>N64/M64</f>
        <v>#DIV/0!</v>
      </c>
      <c r="P64" s="44" t="e">
        <f>O64*L64</f>
        <v>#DIV/0!</v>
      </c>
      <c r="Q64" s="47"/>
      <c r="R64" s="46" t="s">
        <v>203</v>
      </c>
      <c r="S64" s="56"/>
      <c r="T64" s="56"/>
      <c r="U64" s="56"/>
      <c r="V64" s="56"/>
      <c r="W64" s="56"/>
      <c r="X64" s="56"/>
      <c r="Y64" s="56"/>
      <c r="Z64" s="56"/>
      <c r="AA64" s="56"/>
      <c r="AB64" s="56"/>
      <c r="AC64" s="56"/>
      <c r="AD64" s="56"/>
      <c r="AE64" s="56"/>
      <c r="AF64" s="56"/>
      <c r="AG64" s="56"/>
      <c r="AH64" s="56"/>
    </row>
    <row r="65" spans="1:34" s="57" customFormat="1" ht="17.100000000000001" customHeight="1" x14ac:dyDescent="0.25">
      <c r="A65" s="110">
        <v>49</v>
      </c>
      <c r="B65" s="105" t="s">
        <v>317</v>
      </c>
      <c r="C65" s="103" t="s">
        <v>208</v>
      </c>
      <c r="D65" s="198" t="s">
        <v>251</v>
      </c>
      <c r="E65" s="195" t="s">
        <v>368</v>
      </c>
      <c r="F65" s="196">
        <v>5.04</v>
      </c>
      <c r="G65" s="199" t="s">
        <v>207</v>
      </c>
      <c r="H65" s="112" t="s">
        <v>200</v>
      </c>
      <c r="I65" s="113">
        <v>8</v>
      </c>
      <c r="J65" s="114">
        <v>18.920000000000002</v>
      </c>
      <c r="K65" s="41">
        <f t="shared" ref="K65" si="36">J65*F65</f>
        <v>95.356800000000007</v>
      </c>
      <c r="L65" s="280">
        <f>'1.2 Stundenverrechnungssatz'!$B$70</f>
        <v>0</v>
      </c>
      <c r="M65" s="42">
        <f>IF(I65='2.1 Leistungsrichtwerte'!$A$6,'2.1 Leistungsrichtwerte'!$E$6,IF('3.1 Raumbuch Kinderhaus Lumina'!I65='2.1 Leistungsrichtwerte'!$A$7,'2.1 Leistungsrichtwerte'!$E$7,IF('3.1 Raumbuch Kinderhaus Lumina'!I65='2.1 Leistungsrichtwerte'!$A$8,'2.1 Leistungsrichtwerte'!$E$8,IF('3.1 Raumbuch Kinderhaus Lumina'!I65='2.1 Leistungsrichtwerte'!$A$9,'2.1 Leistungsrichtwerte'!$E$9,IF('3.1 Raumbuch Kinderhaus Lumina'!I65='2.1 Leistungsrichtwerte'!$A$10,'2.1 Leistungsrichtwerte'!$E$10,IF('3.1 Raumbuch Kinderhaus Lumina'!I65='2.1 Leistungsrichtwerte'!$A$11,'2.1 Leistungsrichtwerte'!$E$11,IF('3.1 Raumbuch Kinderhaus Lumina'!I65='2.1 Leistungsrichtwerte'!$A$12,'2.1 Leistungsrichtwerte'!$E$12,IF('3.1 Raumbuch Kinderhaus Lumina'!I65='2.1 Leistungsrichtwerte'!$A$13,'2.1 Leistungsrichtwerte'!$E$13,IF('3.1 Raumbuch Kinderhaus Lumina'!I65='2.1 Leistungsrichtwerte'!$A$14,'2.1 Leistungsrichtwerte'!$E$14,IF('3.1 Raumbuch Kinderhaus Lumina'!I65='2.1 Leistungsrichtwerte'!$A$15,'2.1 Leistungsrichtwerte'!$E$15,IF('3.1 Raumbuch Kinderhaus Lumina'!I65='2.1 Leistungsrichtwerte'!$A$16,'2.1 Leistungsrichtwerte'!$E$16,IF('3.1 Raumbuch Kinderhaus Lumina'!I65='2.1 Leistungsrichtwerte'!$A$17,'2.1 Leistungsrichtwerte'!$E$17,IF('3.1 Raumbuch Kinderhaus Lumina'!I65='2.1 Leistungsrichtwerte'!$A$18,'2.1 Leistungsrichtwerte'!$E$18,IF(I65='2.1 Leistungsrichtwerte'!$A$19,'2.1 Leistungsrichtwerte'!$E$19,0))))))))))))))</f>
        <v>0</v>
      </c>
      <c r="N65" s="43">
        <f t="shared" ref="N65" si="37">K65*12</f>
        <v>1144.2816</v>
      </c>
      <c r="O65" s="44" t="e">
        <f>N65/M65</f>
        <v>#DIV/0!</v>
      </c>
      <c r="P65" s="44" t="e">
        <f>O65*L65</f>
        <v>#DIV/0!</v>
      </c>
      <c r="Q65" s="47"/>
      <c r="R65" s="46" t="s">
        <v>203</v>
      </c>
      <c r="S65" s="56"/>
      <c r="T65" s="56"/>
      <c r="U65" s="56"/>
      <c r="V65" s="56"/>
      <c r="W65" s="56"/>
      <c r="X65" s="56"/>
      <c r="Y65" s="56"/>
      <c r="Z65" s="56"/>
      <c r="AA65" s="56"/>
      <c r="AB65" s="56"/>
      <c r="AC65" s="56"/>
      <c r="AD65" s="56"/>
      <c r="AE65" s="56"/>
      <c r="AF65" s="56"/>
      <c r="AG65" s="56"/>
      <c r="AH65" s="56"/>
    </row>
    <row r="66" spans="1:34" s="57" customFormat="1" ht="17.100000000000001" customHeight="1" x14ac:dyDescent="0.25">
      <c r="A66" s="110">
        <v>50</v>
      </c>
      <c r="B66" s="105" t="s">
        <v>317</v>
      </c>
      <c r="C66" s="103" t="s">
        <v>208</v>
      </c>
      <c r="D66" s="198" t="s">
        <v>252</v>
      </c>
      <c r="E66" s="195" t="s">
        <v>369</v>
      </c>
      <c r="F66" s="196">
        <v>48.99</v>
      </c>
      <c r="G66" s="199" t="s">
        <v>207</v>
      </c>
      <c r="H66" s="112" t="s">
        <v>200</v>
      </c>
      <c r="I66" s="113">
        <v>8</v>
      </c>
      <c r="J66" s="114">
        <v>18.920000000000002</v>
      </c>
      <c r="K66" s="41">
        <f t="shared" si="0"/>
        <v>926.89080000000013</v>
      </c>
      <c r="L66" s="280">
        <f>'1.2 Stundenverrechnungssatz'!$B$70</f>
        <v>0</v>
      </c>
      <c r="M66" s="42">
        <f>IF(I66='2.1 Leistungsrichtwerte'!$A$6,'2.1 Leistungsrichtwerte'!$E$6,IF('3.1 Raumbuch Kinderhaus Lumina'!I66='2.1 Leistungsrichtwerte'!$A$7,'2.1 Leistungsrichtwerte'!$E$7,IF('3.1 Raumbuch Kinderhaus Lumina'!I66='2.1 Leistungsrichtwerte'!$A$8,'2.1 Leistungsrichtwerte'!$E$8,IF('3.1 Raumbuch Kinderhaus Lumina'!I66='2.1 Leistungsrichtwerte'!$A$9,'2.1 Leistungsrichtwerte'!$E$9,IF('3.1 Raumbuch Kinderhaus Lumina'!I66='2.1 Leistungsrichtwerte'!$A$10,'2.1 Leistungsrichtwerte'!$E$10,IF('3.1 Raumbuch Kinderhaus Lumina'!I66='2.1 Leistungsrichtwerte'!$A$11,'2.1 Leistungsrichtwerte'!$E$11,IF('3.1 Raumbuch Kinderhaus Lumina'!I66='2.1 Leistungsrichtwerte'!$A$12,'2.1 Leistungsrichtwerte'!$E$12,IF('3.1 Raumbuch Kinderhaus Lumina'!I66='2.1 Leistungsrichtwerte'!$A$13,'2.1 Leistungsrichtwerte'!$E$13,IF('3.1 Raumbuch Kinderhaus Lumina'!I66='2.1 Leistungsrichtwerte'!$A$14,'2.1 Leistungsrichtwerte'!$E$14,IF('3.1 Raumbuch Kinderhaus Lumina'!I66='2.1 Leistungsrichtwerte'!$A$15,'2.1 Leistungsrichtwerte'!$E$15,IF('3.1 Raumbuch Kinderhaus Lumina'!I66='2.1 Leistungsrichtwerte'!$A$16,'2.1 Leistungsrichtwerte'!$E$16,IF('3.1 Raumbuch Kinderhaus Lumina'!I66='2.1 Leistungsrichtwerte'!$A$17,'2.1 Leistungsrichtwerte'!$E$17,IF('3.1 Raumbuch Kinderhaus Lumina'!I66='2.1 Leistungsrichtwerte'!$A$18,'2.1 Leistungsrichtwerte'!$E$18,IF(I66='2.1 Leistungsrichtwerte'!$A$19,'2.1 Leistungsrichtwerte'!$E$19,0))))))))))))))</f>
        <v>0</v>
      </c>
      <c r="N66" s="43">
        <f t="shared" si="1"/>
        <v>11122.689600000002</v>
      </c>
      <c r="O66" s="44" t="e">
        <f>N66/M66</f>
        <v>#DIV/0!</v>
      </c>
      <c r="P66" s="44" t="e">
        <f>O66*L66</f>
        <v>#DIV/0!</v>
      </c>
      <c r="Q66" s="47"/>
      <c r="R66" s="46" t="s">
        <v>203</v>
      </c>
      <c r="S66" s="56"/>
      <c r="T66" s="56"/>
      <c r="U66" s="56"/>
      <c r="V66" s="56"/>
      <c r="W66" s="56"/>
      <c r="X66" s="56"/>
      <c r="Y66" s="56"/>
      <c r="Z66" s="56"/>
      <c r="AA66" s="56"/>
      <c r="AB66" s="56"/>
      <c r="AC66" s="56"/>
      <c r="AD66" s="56"/>
      <c r="AE66" s="56"/>
      <c r="AF66" s="56"/>
      <c r="AG66" s="56"/>
      <c r="AH66" s="56"/>
    </row>
    <row r="67" spans="1:34" s="57" customFormat="1" ht="17.100000000000001" customHeight="1" x14ac:dyDescent="0.25">
      <c r="A67" s="110">
        <v>51</v>
      </c>
      <c r="B67" s="105" t="s">
        <v>317</v>
      </c>
      <c r="C67" s="103" t="s">
        <v>208</v>
      </c>
      <c r="D67" s="198" t="s">
        <v>252</v>
      </c>
      <c r="E67" s="195" t="s">
        <v>370</v>
      </c>
      <c r="F67" s="196">
        <v>4.2</v>
      </c>
      <c r="G67" s="199" t="s">
        <v>321</v>
      </c>
      <c r="H67" s="112" t="s">
        <v>200</v>
      </c>
      <c r="I67" s="113">
        <v>8</v>
      </c>
      <c r="J67" s="114">
        <v>18.920000000000002</v>
      </c>
      <c r="K67" s="41">
        <f t="shared" ref="K67:K97" si="38">J67*F67</f>
        <v>79.464000000000013</v>
      </c>
      <c r="L67" s="280">
        <f>'1.2 Stundenverrechnungssatz'!$B$70</f>
        <v>0</v>
      </c>
      <c r="M67" s="42">
        <f>IF(I67='2.1 Leistungsrichtwerte'!$A$6,'2.1 Leistungsrichtwerte'!$E$6,IF('3.1 Raumbuch Kinderhaus Lumina'!I67='2.1 Leistungsrichtwerte'!$A$7,'2.1 Leistungsrichtwerte'!$E$7,IF('3.1 Raumbuch Kinderhaus Lumina'!I67='2.1 Leistungsrichtwerte'!$A$8,'2.1 Leistungsrichtwerte'!$E$8,IF('3.1 Raumbuch Kinderhaus Lumina'!I67='2.1 Leistungsrichtwerte'!$A$9,'2.1 Leistungsrichtwerte'!$E$9,IF('3.1 Raumbuch Kinderhaus Lumina'!I67='2.1 Leistungsrichtwerte'!$A$10,'2.1 Leistungsrichtwerte'!$E$10,IF('3.1 Raumbuch Kinderhaus Lumina'!I67='2.1 Leistungsrichtwerte'!$A$11,'2.1 Leistungsrichtwerte'!$E$11,IF('3.1 Raumbuch Kinderhaus Lumina'!I67='2.1 Leistungsrichtwerte'!$A$12,'2.1 Leistungsrichtwerte'!$E$12,IF('3.1 Raumbuch Kinderhaus Lumina'!I67='2.1 Leistungsrichtwerte'!$A$13,'2.1 Leistungsrichtwerte'!$E$13,IF('3.1 Raumbuch Kinderhaus Lumina'!I67='2.1 Leistungsrichtwerte'!$A$14,'2.1 Leistungsrichtwerte'!$E$14,IF('3.1 Raumbuch Kinderhaus Lumina'!I67='2.1 Leistungsrichtwerte'!$A$15,'2.1 Leistungsrichtwerte'!$E$15,IF('3.1 Raumbuch Kinderhaus Lumina'!I67='2.1 Leistungsrichtwerte'!$A$16,'2.1 Leistungsrichtwerte'!$E$16,IF('3.1 Raumbuch Kinderhaus Lumina'!I67='2.1 Leistungsrichtwerte'!$A$17,'2.1 Leistungsrichtwerte'!$E$17,IF('3.1 Raumbuch Kinderhaus Lumina'!I67='2.1 Leistungsrichtwerte'!$A$18,'2.1 Leistungsrichtwerte'!$E$18,IF(I67='2.1 Leistungsrichtwerte'!$A$19,'2.1 Leistungsrichtwerte'!$E$19,0))))))))))))))</f>
        <v>0</v>
      </c>
      <c r="N67" s="43">
        <f t="shared" ref="N67:N97" si="39">K67*12</f>
        <v>953.56800000000021</v>
      </c>
      <c r="O67" s="44" t="e">
        <f>N67/M67</f>
        <v>#DIV/0!</v>
      </c>
      <c r="P67" s="44" t="e">
        <f>O67*L67</f>
        <v>#DIV/0!</v>
      </c>
      <c r="Q67" s="47"/>
      <c r="R67" s="46" t="s">
        <v>203</v>
      </c>
      <c r="S67" s="56"/>
      <c r="T67" s="56"/>
      <c r="U67" s="56"/>
      <c r="V67" s="56"/>
      <c r="W67" s="56"/>
      <c r="X67" s="56"/>
      <c r="Y67" s="56"/>
      <c r="Z67" s="56"/>
      <c r="AA67" s="56"/>
      <c r="AB67" s="56"/>
      <c r="AC67" s="56"/>
      <c r="AD67" s="56"/>
      <c r="AE67" s="56"/>
      <c r="AF67" s="56"/>
      <c r="AG67" s="56"/>
      <c r="AH67" s="56"/>
    </row>
    <row r="68" spans="1:34" x14ac:dyDescent="0.3">
      <c r="A68" s="110">
        <v>52</v>
      </c>
      <c r="B68" s="105" t="s">
        <v>317</v>
      </c>
      <c r="C68" s="103" t="s">
        <v>208</v>
      </c>
      <c r="D68" s="198" t="s">
        <v>252</v>
      </c>
      <c r="E68" s="195" t="s">
        <v>371</v>
      </c>
      <c r="F68" s="196">
        <v>9.69</v>
      </c>
      <c r="G68" s="199" t="s">
        <v>320</v>
      </c>
      <c r="H68" s="112" t="s">
        <v>200</v>
      </c>
      <c r="I68" s="113">
        <v>8</v>
      </c>
      <c r="J68" s="114">
        <v>18.920000000000002</v>
      </c>
      <c r="K68" s="41">
        <f t="shared" si="38"/>
        <v>183.3348</v>
      </c>
      <c r="L68" s="280">
        <f>'1.2 Stundenverrechnungssatz'!$B$70</f>
        <v>0</v>
      </c>
      <c r="M68" s="42">
        <f>IF(I68='2.1 Leistungsrichtwerte'!$A$6,'2.1 Leistungsrichtwerte'!$E$6,IF('3.1 Raumbuch Kinderhaus Lumina'!I68='2.1 Leistungsrichtwerte'!$A$7,'2.1 Leistungsrichtwerte'!$E$7,IF('3.1 Raumbuch Kinderhaus Lumina'!I68='2.1 Leistungsrichtwerte'!$A$8,'2.1 Leistungsrichtwerte'!$E$8,IF('3.1 Raumbuch Kinderhaus Lumina'!I68='2.1 Leistungsrichtwerte'!$A$9,'2.1 Leistungsrichtwerte'!$E$9,IF('3.1 Raumbuch Kinderhaus Lumina'!I68='2.1 Leistungsrichtwerte'!$A$10,'2.1 Leistungsrichtwerte'!$E$10,IF('3.1 Raumbuch Kinderhaus Lumina'!I68='2.1 Leistungsrichtwerte'!$A$11,'2.1 Leistungsrichtwerte'!$E$11,IF('3.1 Raumbuch Kinderhaus Lumina'!I68='2.1 Leistungsrichtwerte'!$A$12,'2.1 Leistungsrichtwerte'!$E$12,IF('3.1 Raumbuch Kinderhaus Lumina'!I68='2.1 Leistungsrichtwerte'!$A$13,'2.1 Leistungsrichtwerte'!$E$13,IF('3.1 Raumbuch Kinderhaus Lumina'!I68='2.1 Leistungsrichtwerte'!$A$14,'2.1 Leistungsrichtwerte'!$E$14,IF('3.1 Raumbuch Kinderhaus Lumina'!I68='2.1 Leistungsrichtwerte'!$A$15,'2.1 Leistungsrichtwerte'!$E$15,IF('3.1 Raumbuch Kinderhaus Lumina'!I68='2.1 Leistungsrichtwerte'!$A$16,'2.1 Leistungsrichtwerte'!$E$16,IF('3.1 Raumbuch Kinderhaus Lumina'!I68='2.1 Leistungsrichtwerte'!$A$17,'2.1 Leistungsrichtwerte'!$E$17,IF('3.1 Raumbuch Kinderhaus Lumina'!I68='2.1 Leistungsrichtwerte'!$A$18,'2.1 Leistungsrichtwerte'!$E$18,IF(I68='2.1 Leistungsrichtwerte'!$A$19,'2.1 Leistungsrichtwerte'!$E$19,0))))))))))))))</f>
        <v>0</v>
      </c>
      <c r="N68" s="43">
        <f t="shared" si="39"/>
        <v>2200.0176000000001</v>
      </c>
      <c r="O68" s="44" t="e">
        <f t="shared" ref="O68:O97" si="40">N68/M68</f>
        <v>#DIV/0!</v>
      </c>
      <c r="P68" s="44" t="e">
        <f t="shared" ref="P68:P97" si="41">O68*L68</f>
        <v>#DIV/0!</v>
      </c>
      <c r="Q68" s="47"/>
      <c r="R68" s="46" t="s">
        <v>203</v>
      </c>
    </row>
    <row r="69" spans="1:34" x14ac:dyDescent="0.3">
      <c r="A69" s="110">
        <v>53</v>
      </c>
      <c r="B69" s="105" t="s">
        <v>317</v>
      </c>
      <c r="C69" s="103" t="s">
        <v>208</v>
      </c>
      <c r="D69" s="198" t="s">
        <v>253</v>
      </c>
      <c r="E69" s="195" t="s">
        <v>372</v>
      </c>
      <c r="F69" s="196">
        <v>48.89</v>
      </c>
      <c r="G69" s="199" t="s">
        <v>207</v>
      </c>
      <c r="H69" s="112" t="s">
        <v>200</v>
      </c>
      <c r="I69" s="113" t="s">
        <v>30</v>
      </c>
      <c r="J69" s="114">
        <v>18.920000000000002</v>
      </c>
      <c r="K69" s="41">
        <f t="shared" si="38"/>
        <v>924.99880000000007</v>
      </c>
      <c r="L69" s="280">
        <f>'1.2 Stundenverrechnungssatz'!$B$70</f>
        <v>0</v>
      </c>
      <c r="M69" s="42">
        <f>IF(I69='2.1 Leistungsrichtwerte'!$A$6,'2.1 Leistungsrichtwerte'!$E$6,IF('3.1 Raumbuch Kinderhaus Lumina'!I69='2.1 Leistungsrichtwerte'!$A$7,'2.1 Leistungsrichtwerte'!$E$7,IF('3.1 Raumbuch Kinderhaus Lumina'!I69='2.1 Leistungsrichtwerte'!$A$8,'2.1 Leistungsrichtwerte'!$E$8,IF('3.1 Raumbuch Kinderhaus Lumina'!I69='2.1 Leistungsrichtwerte'!$A$9,'2.1 Leistungsrichtwerte'!$E$9,IF('3.1 Raumbuch Kinderhaus Lumina'!I69='2.1 Leistungsrichtwerte'!$A$10,'2.1 Leistungsrichtwerte'!$E$10,IF('3.1 Raumbuch Kinderhaus Lumina'!I69='2.1 Leistungsrichtwerte'!$A$11,'2.1 Leistungsrichtwerte'!$E$11,IF('3.1 Raumbuch Kinderhaus Lumina'!I69='2.1 Leistungsrichtwerte'!$A$12,'2.1 Leistungsrichtwerte'!$E$12,IF('3.1 Raumbuch Kinderhaus Lumina'!I69='2.1 Leistungsrichtwerte'!$A$13,'2.1 Leistungsrichtwerte'!$E$13,IF('3.1 Raumbuch Kinderhaus Lumina'!I69='2.1 Leistungsrichtwerte'!$A$14,'2.1 Leistungsrichtwerte'!$E$14,IF('3.1 Raumbuch Kinderhaus Lumina'!I69='2.1 Leistungsrichtwerte'!$A$15,'2.1 Leistungsrichtwerte'!$E$15,IF('3.1 Raumbuch Kinderhaus Lumina'!I69='2.1 Leistungsrichtwerte'!$A$16,'2.1 Leistungsrichtwerte'!$E$16,IF('3.1 Raumbuch Kinderhaus Lumina'!I69='2.1 Leistungsrichtwerte'!$A$17,'2.1 Leistungsrichtwerte'!$E$17,IF('3.1 Raumbuch Kinderhaus Lumina'!I69='2.1 Leistungsrichtwerte'!$A$18,'2.1 Leistungsrichtwerte'!$E$18,IF(I69='2.1 Leistungsrichtwerte'!$A$19,'2.1 Leistungsrichtwerte'!$E$19,0))))))))))))))</f>
        <v>0</v>
      </c>
      <c r="N69" s="43">
        <f t="shared" si="39"/>
        <v>11099.9856</v>
      </c>
      <c r="O69" s="44" t="e">
        <f t="shared" si="40"/>
        <v>#DIV/0!</v>
      </c>
      <c r="P69" s="44" t="e">
        <f t="shared" si="41"/>
        <v>#DIV/0!</v>
      </c>
      <c r="Q69" s="47"/>
      <c r="R69" s="46" t="s">
        <v>203</v>
      </c>
    </row>
    <row r="70" spans="1:34" x14ac:dyDescent="0.3">
      <c r="A70" s="110">
        <v>54</v>
      </c>
      <c r="B70" s="105" t="s">
        <v>317</v>
      </c>
      <c r="C70" s="103" t="s">
        <v>208</v>
      </c>
      <c r="D70" s="198" t="s">
        <v>254</v>
      </c>
      <c r="E70" s="195" t="s">
        <v>373</v>
      </c>
      <c r="F70" s="196">
        <v>8.48</v>
      </c>
      <c r="G70" s="199" t="s">
        <v>207</v>
      </c>
      <c r="H70" s="112" t="s">
        <v>200</v>
      </c>
      <c r="I70" s="113" t="s">
        <v>32</v>
      </c>
      <c r="J70" s="114">
        <v>18.920000000000002</v>
      </c>
      <c r="K70" s="41">
        <f t="shared" si="38"/>
        <v>160.44160000000002</v>
      </c>
      <c r="L70" s="280">
        <f>'1.2 Stundenverrechnungssatz'!$B$70</f>
        <v>0</v>
      </c>
      <c r="M70" s="42">
        <f>IF(I70='2.1 Leistungsrichtwerte'!$A$6,'2.1 Leistungsrichtwerte'!$E$6,IF('3.1 Raumbuch Kinderhaus Lumina'!I70='2.1 Leistungsrichtwerte'!$A$7,'2.1 Leistungsrichtwerte'!$E$7,IF('3.1 Raumbuch Kinderhaus Lumina'!I70='2.1 Leistungsrichtwerte'!$A$8,'2.1 Leistungsrichtwerte'!$E$8,IF('3.1 Raumbuch Kinderhaus Lumina'!I70='2.1 Leistungsrichtwerte'!$A$9,'2.1 Leistungsrichtwerte'!$E$9,IF('3.1 Raumbuch Kinderhaus Lumina'!I70='2.1 Leistungsrichtwerte'!$A$10,'2.1 Leistungsrichtwerte'!$E$10,IF('3.1 Raumbuch Kinderhaus Lumina'!I70='2.1 Leistungsrichtwerte'!$A$11,'2.1 Leistungsrichtwerte'!$E$11,IF('3.1 Raumbuch Kinderhaus Lumina'!I70='2.1 Leistungsrichtwerte'!$A$12,'2.1 Leistungsrichtwerte'!$E$12,IF('3.1 Raumbuch Kinderhaus Lumina'!I70='2.1 Leistungsrichtwerte'!$A$13,'2.1 Leistungsrichtwerte'!$E$13,IF('3.1 Raumbuch Kinderhaus Lumina'!I70='2.1 Leistungsrichtwerte'!$A$14,'2.1 Leistungsrichtwerte'!$E$14,IF('3.1 Raumbuch Kinderhaus Lumina'!I70='2.1 Leistungsrichtwerte'!$A$15,'2.1 Leistungsrichtwerte'!$E$15,IF('3.1 Raumbuch Kinderhaus Lumina'!I70='2.1 Leistungsrichtwerte'!$A$16,'2.1 Leistungsrichtwerte'!$E$16,IF('3.1 Raumbuch Kinderhaus Lumina'!I70='2.1 Leistungsrichtwerte'!$A$17,'2.1 Leistungsrichtwerte'!$E$17,IF('3.1 Raumbuch Kinderhaus Lumina'!I70='2.1 Leistungsrichtwerte'!$A$18,'2.1 Leistungsrichtwerte'!$E$18,IF(I70='2.1 Leistungsrichtwerte'!$A$19,'2.1 Leistungsrichtwerte'!$E$19,0))))))))))))))</f>
        <v>0</v>
      </c>
      <c r="N70" s="43">
        <f t="shared" si="39"/>
        <v>1925.2992000000004</v>
      </c>
      <c r="O70" s="44" t="e">
        <f t="shared" si="40"/>
        <v>#DIV/0!</v>
      </c>
      <c r="P70" s="44" t="e">
        <f t="shared" si="41"/>
        <v>#DIV/0!</v>
      </c>
      <c r="Q70" s="47"/>
      <c r="R70" s="46" t="s">
        <v>203</v>
      </c>
    </row>
    <row r="71" spans="1:34" x14ac:dyDescent="0.3">
      <c r="A71" s="110">
        <v>55</v>
      </c>
      <c r="B71" s="105" t="s">
        <v>317</v>
      </c>
      <c r="C71" s="103" t="s">
        <v>208</v>
      </c>
      <c r="D71" s="198" t="s">
        <v>255</v>
      </c>
      <c r="E71" s="195" t="s">
        <v>374</v>
      </c>
      <c r="F71" s="196">
        <v>5.01</v>
      </c>
      <c r="G71" s="199" t="s">
        <v>207</v>
      </c>
      <c r="H71" s="112" t="s">
        <v>200</v>
      </c>
      <c r="I71" s="113">
        <v>8</v>
      </c>
      <c r="J71" s="114">
        <v>18.920000000000002</v>
      </c>
      <c r="K71" s="41">
        <f t="shared" si="38"/>
        <v>94.789200000000008</v>
      </c>
      <c r="L71" s="280">
        <f>'1.2 Stundenverrechnungssatz'!$B$70</f>
        <v>0</v>
      </c>
      <c r="M71" s="42">
        <f>IF(I71='2.1 Leistungsrichtwerte'!$A$6,'2.1 Leistungsrichtwerte'!$E$6,IF('3.1 Raumbuch Kinderhaus Lumina'!I71='2.1 Leistungsrichtwerte'!$A$7,'2.1 Leistungsrichtwerte'!$E$7,IF('3.1 Raumbuch Kinderhaus Lumina'!I71='2.1 Leistungsrichtwerte'!$A$8,'2.1 Leistungsrichtwerte'!$E$8,IF('3.1 Raumbuch Kinderhaus Lumina'!I71='2.1 Leistungsrichtwerte'!$A$9,'2.1 Leistungsrichtwerte'!$E$9,IF('3.1 Raumbuch Kinderhaus Lumina'!I71='2.1 Leistungsrichtwerte'!$A$10,'2.1 Leistungsrichtwerte'!$E$10,IF('3.1 Raumbuch Kinderhaus Lumina'!I71='2.1 Leistungsrichtwerte'!$A$11,'2.1 Leistungsrichtwerte'!$E$11,IF('3.1 Raumbuch Kinderhaus Lumina'!I71='2.1 Leistungsrichtwerte'!$A$12,'2.1 Leistungsrichtwerte'!$E$12,IF('3.1 Raumbuch Kinderhaus Lumina'!I71='2.1 Leistungsrichtwerte'!$A$13,'2.1 Leistungsrichtwerte'!$E$13,IF('3.1 Raumbuch Kinderhaus Lumina'!I71='2.1 Leistungsrichtwerte'!$A$14,'2.1 Leistungsrichtwerte'!$E$14,IF('3.1 Raumbuch Kinderhaus Lumina'!I71='2.1 Leistungsrichtwerte'!$A$15,'2.1 Leistungsrichtwerte'!$E$15,IF('3.1 Raumbuch Kinderhaus Lumina'!I71='2.1 Leistungsrichtwerte'!$A$16,'2.1 Leistungsrichtwerte'!$E$16,IF('3.1 Raumbuch Kinderhaus Lumina'!I71='2.1 Leistungsrichtwerte'!$A$17,'2.1 Leistungsrichtwerte'!$E$17,IF('3.1 Raumbuch Kinderhaus Lumina'!I71='2.1 Leistungsrichtwerte'!$A$18,'2.1 Leistungsrichtwerte'!$E$18,IF(I71='2.1 Leistungsrichtwerte'!$A$19,'2.1 Leistungsrichtwerte'!$E$19,0))))))))))))))</f>
        <v>0</v>
      </c>
      <c r="N71" s="43">
        <f t="shared" si="39"/>
        <v>1137.4704000000002</v>
      </c>
      <c r="O71" s="44" t="e">
        <f t="shared" si="40"/>
        <v>#DIV/0!</v>
      </c>
      <c r="P71" s="44" t="e">
        <f t="shared" si="41"/>
        <v>#DIV/0!</v>
      </c>
      <c r="Q71" s="47"/>
      <c r="R71" s="46" t="s">
        <v>203</v>
      </c>
    </row>
    <row r="72" spans="1:34" x14ac:dyDescent="0.3">
      <c r="A72" s="110">
        <v>56</v>
      </c>
      <c r="B72" s="105" t="s">
        <v>317</v>
      </c>
      <c r="C72" s="103" t="s">
        <v>208</v>
      </c>
      <c r="D72" s="198" t="s">
        <v>256</v>
      </c>
      <c r="E72" s="195" t="s">
        <v>375</v>
      </c>
      <c r="F72" s="196">
        <v>12.12</v>
      </c>
      <c r="G72" s="199" t="s">
        <v>204</v>
      </c>
      <c r="H72" s="112" t="s">
        <v>200</v>
      </c>
      <c r="I72" s="113">
        <v>3</v>
      </c>
      <c r="J72" s="114">
        <v>18.920000000000002</v>
      </c>
      <c r="K72" s="41">
        <f t="shared" si="38"/>
        <v>229.31040000000002</v>
      </c>
      <c r="L72" s="280">
        <f>'1.2 Stundenverrechnungssatz'!$B$70</f>
        <v>0</v>
      </c>
      <c r="M72" s="42">
        <f>IF(I72='2.1 Leistungsrichtwerte'!$A$6,'2.1 Leistungsrichtwerte'!$E$6,IF('3.1 Raumbuch Kinderhaus Lumina'!I72='2.1 Leistungsrichtwerte'!$A$7,'2.1 Leistungsrichtwerte'!$E$7,IF('3.1 Raumbuch Kinderhaus Lumina'!I72='2.1 Leistungsrichtwerte'!$A$8,'2.1 Leistungsrichtwerte'!$E$8,IF('3.1 Raumbuch Kinderhaus Lumina'!I72='2.1 Leistungsrichtwerte'!$A$9,'2.1 Leistungsrichtwerte'!$E$9,IF('3.1 Raumbuch Kinderhaus Lumina'!I72='2.1 Leistungsrichtwerte'!$A$10,'2.1 Leistungsrichtwerte'!$E$10,IF('3.1 Raumbuch Kinderhaus Lumina'!I72='2.1 Leistungsrichtwerte'!$A$11,'2.1 Leistungsrichtwerte'!$E$11,IF('3.1 Raumbuch Kinderhaus Lumina'!I72='2.1 Leistungsrichtwerte'!$A$12,'2.1 Leistungsrichtwerte'!$E$12,IF('3.1 Raumbuch Kinderhaus Lumina'!I72='2.1 Leistungsrichtwerte'!$A$13,'2.1 Leistungsrichtwerte'!$E$13,IF('3.1 Raumbuch Kinderhaus Lumina'!I72='2.1 Leistungsrichtwerte'!$A$14,'2.1 Leistungsrichtwerte'!$E$14,IF('3.1 Raumbuch Kinderhaus Lumina'!I72='2.1 Leistungsrichtwerte'!$A$15,'2.1 Leistungsrichtwerte'!$E$15,IF('3.1 Raumbuch Kinderhaus Lumina'!I72='2.1 Leistungsrichtwerte'!$A$16,'2.1 Leistungsrichtwerte'!$E$16,IF('3.1 Raumbuch Kinderhaus Lumina'!I72='2.1 Leistungsrichtwerte'!$A$17,'2.1 Leistungsrichtwerte'!$E$17,IF('3.1 Raumbuch Kinderhaus Lumina'!I72='2.1 Leistungsrichtwerte'!$A$18,'2.1 Leistungsrichtwerte'!$E$18,IF(I72='2.1 Leistungsrichtwerte'!$A$19,'2.1 Leistungsrichtwerte'!$E$19,0))))))))))))))</f>
        <v>0</v>
      </c>
      <c r="N72" s="43">
        <f t="shared" si="39"/>
        <v>2751.7248</v>
      </c>
      <c r="O72" s="44" t="e">
        <f t="shared" si="40"/>
        <v>#DIV/0!</v>
      </c>
      <c r="P72" s="44" t="e">
        <f t="shared" si="41"/>
        <v>#DIV/0!</v>
      </c>
      <c r="Q72" s="47"/>
      <c r="R72" s="46" t="s">
        <v>203</v>
      </c>
    </row>
    <row r="73" spans="1:34" x14ac:dyDescent="0.3">
      <c r="A73" s="110">
        <v>57</v>
      </c>
      <c r="B73" s="105" t="s">
        <v>317</v>
      </c>
      <c r="C73" s="103" t="s">
        <v>208</v>
      </c>
      <c r="D73" s="198" t="s">
        <v>257</v>
      </c>
      <c r="E73" s="195" t="s">
        <v>349</v>
      </c>
      <c r="F73" s="196">
        <v>52.53</v>
      </c>
      <c r="G73" s="199" t="s">
        <v>207</v>
      </c>
      <c r="H73" s="112" t="s">
        <v>200</v>
      </c>
      <c r="I73" s="113" t="s">
        <v>30</v>
      </c>
      <c r="J73" s="114">
        <v>18.920000000000002</v>
      </c>
      <c r="K73" s="41">
        <f t="shared" si="38"/>
        <v>993.86760000000015</v>
      </c>
      <c r="L73" s="280">
        <f>'1.2 Stundenverrechnungssatz'!$B$70</f>
        <v>0</v>
      </c>
      <c r="M73" s="42">
        <f>IF(I73='2.1 Leistungsrichtwerte'!$A$6,'2.1 Leistungsrichtwerte'!$E$6,IF('3.1 Raumbuch Kinderhaus Lumina'!I73='2.1 Leistungsrichtwerte'!$A$7,'2.1 Leistungsrichtwerte'!$E$7,IF('3.1 Raumbuch Kinderhaus Lumina'!I73='2.1 Leistungsrichtwerte'!$A$8,'2.1 Leistungsrichtwerte'!$E$8,IF('3.1 Raumbuch Kinderhaus Lumina'!I73='2.1 Leistungsrichtwerte'!$A$9,'2.1 Leistungsrichtwerte'!$E$9,IF('3.1 Raumbuch Kinderhaus Lumina'!I73='2.1 Leistungsrichtwerte'!$A$10,'2.1 Leistungsrichtwerte'!$E$10,IF('3.1 Raumbuch Kinderhaus Lumina'!I73='2.1 Leistungsrichtwerte'!$A$11,'2.1 Leistungsrichtwerte'!$E$11,IF('3.1 Raumbuch Kinderhaus Lumina'!I73='2.1 Leistungsrichtwerte'!$A$12,'2.1 Leistungsrichtwerte'!$E$12,IF('3.1 Raumbuch Kinderhaus Lumina'!I73='2.1 Leistungsrichtwerte'!$A$13,'2.1 Leistungsrichtwerte'!$E$13,IF('3.1 Raumbuch Kinderhaus Lumina'!I73='2.1 Leistungsrichtwerte'!$A$14,'2.1 Leistungsrichtwerte'!$E$14,IF('3.1 Raumbuch Kinderhaus Lumina'!I73='2.1 Leistungsrichtwerte'!$A$15,'2.1 Leistungsrichtwerte'!$E$15,IF('3.1 Raumbuch Kinderhaus Lumina'!I73='2.1 Leistungsrichtwerte'!$A$16,'2.1 Leistungsrichtwerte'!$E$16,IF('3.1 Raumbuch Kinderhaus Lumina'!I73='2.1 Leistungsrichtwerte'!$A$17,'2.1 Leistungsrichtwerte'!$E$17,IF('3.1 Raumbuch Kinderhaus Lumina'!I73='2.1 Leistungsrichtwerte'!$A$18,'2.1 Leistungsrichtwerte'!$E$18,IF(I73='2.1 Leistungsrichtwerte'!$A$19,'2.1 Leistungsrichtwerte'!$E$19,0))))))))))))))</f>
        <v>0</v>
      </c>
      <c r="N73" s="43">
        <f t="shared" si="39"/>
        <v>11926.411200000002</v>
      </c>
      <c r="O73" s="44" t="e">
        <f t="shared" si="40"/>
        <v>#DIV/0!</v>
      </c>
      <c r="P73" s="44" t="e">
        <f t="shared" si="41"/>
        <v>#DIV/0!</v>
      </c>
      <c r="Q73" s="47"/>
      <c r="R73" s="46" t="s">
        <v>203</v>
      </c>
    </row>
    <row r="74" spans="1:34" x14ac:dyDescent="0.3">
      <c r="A74" s="110">
        <v>58</v>
      </c>
      <c r="B74" s="105" t="s">
        <v>317</v>
      </c>
      <c r="C74" s="103" t="s">
        <v>208</v>
      </c>
      <c r="D74" s="198" t="s">
        <v>258</v>
      </c>
      <c r="E74" s="195" t="s">
        <v>376</v>
      </c>
      <c r="F74" s="196">
        <v>21.71</v>
      </c>
      <c r="G74" s="199" t="s">
        <v>207</v>
      </c>
      <c r="H74" s="112" t="s">
        <v>200</v>
      </c>
      <c r="I74" s="113">
        <v>8</v>
      </c>
      <c r="J74" s="114">
        <v>18.920000000000002</v>
      </c>
      <c r="K74" s="41">
        <f t="shared" si="38"/>
        <v>410.75320000000005</v>
      </c>
      <c r="L74" s="280">
        <f>'1.2 Stundenverrechnungssatz'!$B$70</f>
        <v>0</v>
      </c>
      <c r="M74" s="42">
        <f>IF(I74='2.1 Leistungsrichtwerte'!$A$6,'2.1 Leistungsrichtwerte'!$E$6,IF('3.1 Raumbuch Kinderhaus Lumina'!I74='2.1 Leistungsrichtwerte'!$A$7,'2.1 Leistungsrichtwerte'!$E$7,IF('3.1 Raumbuch Kinderhaus Lumina'!I74='2.1 Leistungsrichtwerte'!$A$8,'2.1 Leistungsrichtwerte'!$E$8,IF('3.1 Raumbuch Kinderhaus Lumina'!I74='2.1 Leistungsrichtwerte'!$A$9,'2.1 Leistungsrichtwerte'!$E$9,IF('3.1 Raumbuch Kinderhaus Lumina'!I74='2.1 Leistungsrichtwerte'!$A$10,'2.1 Leistungsrichtwerte'!$E$10,IF('3.1 Raumbuch Kinderhaus Lumina'!I74='2.1 Leistungsrichtwerte'!$A$11,'2.1 Leistungsrichtwerte'!$E$11,IF('3.1 Raumbuch Kinderhaus Lumina'!I74='2.1 Leistungsrichtwerte'!$A$12,'2.1 Leistungsrichtwerte'!$E$12,IF('3.1 Raumbuch Kinderhaus Lumina'!I74='2.1 Leistungsrichtwerte'!$A$13,'2.1 Leistungsrichtwerte'!$E$13,IF('3.1 Raumbuch Kinderhaus Lumina'!I74='2.1 Leistungsrichtwerte'!$A$14,'2.1 Leistungsrichtwerte'!$E$14,IF('3.1 Raumbuch Kinderhaus Lumina'!I74='2.1 Leistungsrichtwerte'!$A$15,'2.1 Leistungsrichtwerte'!$E$15,IF('3.1 Raumbuch Kinderhaus Lumina'!I74='2.1 Leistungsrichtwerte'!$A$16,'2.1 Leistungsrichtwerte'!$E$16,IF('3.1 Raumbuch Kinderhaus Lumina'!I74='2.1 Leistungsrichtwerte'!$A$17,'2.1 Leistungsrichtwerte'!$E$17,IF('3.1 Raumbuch Kinderhaus Lumina'!I74='2.1 Leistungsrichtwerte'!$A$18,'2.1 Leistungsrichtwerte'!$E$18,IF(I74='2.1 Leistungsrichtwerte'!$A$19,'2.1 Leistungsrichtwerte'!$E$19,0))))))))))))))</f>
        <v>0</v>
      </c>
      <c r="N74" s="43">
        <f t="shared" si="39"/>
        <v>4929.0384000000004</v>
      </c>
      <c r="O74" s="44" t="e">
        <f t="shared" si="40"/>
        <v>#DIV/0!</v>
      </c>
      <c r="P74" s="44" t="e">
        <f t="shared" si="41"/>
        <v>#DIV/0!</v>
      </c>
      <c r="Q74" s="47"/>
      <c r="R74" s="46" t="s">
        <v>203</v>
      </c>
    </row>
    <row r="75" spans="1:34" x14ac:dyDescent="0.3">
      <c r="A75" s="110">
        <v>59</v>
      </c>
      <c r="B75" s="105" t="s">
        <v>317</v>
      </c>
      <c r="C75" s="103" t="s">
        <v>208</v>
      </c>
      <c r="D75" s="198" t="s">
        <v>377</v>
      </c>
      <c r="E75" s="195" t="s">
        <v>205</v>
      </c>
      <c r="F75" s="196">
        <v>9.24</v>
      </c>
      <c r="G75" s="199" t="s">
        <v>207</v>
      </c>
      <c r="H75" s="112" t="s">
        <v>200</v>
      </c>
      <c r="I75" s="113" t="s">
        <v>30</v>
      </c>
      <c r="J75" s="114">
        <v>18.920000000000002</v>
      </c>
      <c r="K75" s="41">
        <f t="shared" si="38"/>
        <v>174.82080000000002</v>
      </c>
      <c r="L75" s="280">
        <f>'1.2 Stundenverrechnungssatz'!$B$70</f>
        <v>0</v>
      </c>
      <c r="M75" s="42">
        <f>IF(I75='2.1 Leistungsrichtwerte'!$A$6,'2.1 Leistungsrichtwerte'!$E$6,IF('3.1 Raumbuch Kinderhaus Lumina'!I75='2.1 Leistungsrichtwerte'!$A$7,'2.1 Leistungsrichtwerte'!$E$7,IF('3.1 Raumbuch Kinderhaus Lumina'!I75='2.1 Leistungsrichtwerte'!$A$8,'2.1 Leistungsrichtwerte'!$E$8,IF('3.1 Raumbuch Kinderhaus Lumina'!I75='2.1 Leistungsrichtwerte'!$A$9,'2.1 Leistungsrichtwerte'!$E$9,IF('3.1 Raumbuch Kinderhaus Lumina'!I75='2.1 Leistungsrichtwerte'!$A$10,'2.1 Leistungsrichtwerte'!$E$10,IF('3.1 Raumbuch Kinderhaus Lumina'!I75='2.1 Leistungsrichtwerte'!$A$11,'2.1 Leistungsrichtwerte'!$E$11,IF('3.1 Raumbuch Kinderhaus Lumina'!I75='2.1 Leistungsrichtwerte'!$A$12,'2.1 Leistungsrichtwerte'!$E$12,IF('3.1 Raumbuch Kinderhaus Lumina'!I75='2.1 Leistungsrichtwerte'!$A$13,'2.1 Leistungsrichtwerte'!$E$13,IF('3.1 Raumbuch Kinderhaus Lumina'!I75='2.1 Leistungsrichtwerte'!$A$14,'2.1 Leistungsrichtwerte'!$E$14,IF('3.1 Raumbuch Kinderhaus Lumina'!I75='2.1 Leistungsrichtwerte'!$A$15,'2.1 Leistungsrichtwerte'!$E$15,IF('3.1 Raumbuch Kinderhaus Lumina'!I75='2.1 Leistungsrichtwerte'!$A$16,'2.1 Leistungsrichtwerte'!$E$16,IF('3.1 Raumbuch Kinderhaus Lumina'!I75='2.1 Leistungsrichtwerte'!$A$17,'2.1 Leistungsrichtwerte'!$E$17,IF('3.1 Raumbuch Kinderhaus Lumina'!I75='2.1 Leistungsrichtwerte'!$A$18,'2.1 Leistungsrichtwerte'!$E$18,IF(I75='2.1 Leistungsrichtwerte'!$A$19,'2.1 Leistungsrichtwerte'!$E$19,0))))))))))))))</f>
        <v>0</v>
      </c>
      <c r="N75" s="43">
        <f t="shared" si="39"/>
        <v>2097.8496000000005</v>
      </c>
      <c r="O75" s="44" t="e">
        <f t="shared" si="40"/>
        <v>#DIV/0!</v>
      </c>
      <c r="P75" s="44" t="e">
        <f t="shared" si="41"/>
        <v>#DIV/0!</v>
      </c>
      <c r="Q75" s="47"/>
      <c r="R75" s="46" t="s">
        <v>203</v>
      </c>
    </row>
    <row r="76" spans="1:34" x14ac:dyDescent="0.3">
      <c r="A76" s="110">
        <v>60</v>
      </c>
      <c r="B76" s="105" t="s">
        <v>317</v>
      </c>
      <c r="C76" s="103" t="s">
        <v>208</v>
      </c>
      <c r="D76" s="198" t="s">
        <v>378</v>
      </c>
      <c r="E76" s="195" t="s">
        <v>205</v>
      </c>
      <c r="F76" s="196">
        <v>5.76</v>
      </c>
      <c r="G76" s="199" t="s">
        <v>207</v>
      </c>
      <c r="H76" s="112" t="s">
        <v>200</v>
      </c>
      <c r="I76" s="113" t="s">
        <v>30</v>
      </c>
      <c r="J76" s="114">
        <v>18.920000000000002</v>
      </c>
      <c r="K76" s="41">
        <f t="shared" si="38"/>
        <v>108.97920000000001</v>
      </c>
      <c r="L76" s="280">
        <f>'1.2 Stundenverrechnungssatz'!$B$70</f>
        <v>0</v>
      </c>
      <c r="M76" s="42">
        <f>IF(I76='2.1 Leistungsrichtwerte'!$A$6,'2.1 Leistungsrichtwerte'!$E$6,IF('3.1 Raumbuch Kinderhaus Lumina'!I76='2.1 Leistungsrichtwerte'!$A$7,'2.1 Leistungsrichtwerte'!$E$7,IF('3.1 Raumbuch Kinderhaus Lumina'!I76='2.1 Leistungsrichtwerte'!$A$8,'2.1 Leistungsrichtwerte'!$E$8,IF('3.1 Raumbuch Kinderhaus Lumina'!I76='2.1 Leistungsrichtwerte'!$A$9,'2.1 Leistungsrichtwerte'!$E$9,IF('3.1 Raumbuch Kinderhaus Lumina'!I76='2.1 Leistungsrichtwerte'!$A$10,'2.1 Leistungsrichtwerte'!$E$10,IF('3.1 Raumbuch Kinderhaus Lumina'!I76='2.1 Leistungsrichtwerte'!$A$11,'2.1 Leistungsrichtwerte'!$E$11,IF('3.1 Raumbuch Kinderhaus Lumina'!I76='2.1 Leistungsrichtwerte'!$A$12,'2.1 Leistungsrichtwerte'!$E$12,IF('3.1 Raumbuch Kinderhaus Lumina'!I76='2.1 Leistungsrichtwerte'!$A$13,'2.1 Leistungsrichtwerte'!$E$13,IF('3.1 Raumbuch Kinderhaus Lumina'!I76='2.1 Leistungsrichtwerte'!$A$14,'2.1 Leistungsrichtwerte'!$E$14,IF('3.1 Raumbuch Kinderhaus Lumina'!I76='2.1 Leistungsrichtwerte'!$A$15,'2.1 Leistungsrichtwerte'!$E$15,IF('3.1 Raumbuch Kinderhaus Lumina'!I76='2.1 Leistungsrichtwerte'!$A$16,'2.1 Leistungsrichtwerte'!$E$16,IF('3.1 Raumbuch Kinderhaus Lumina'!I76='2.1 Leistungsrichtwerte'!$A$17,'2.1 Leistungsrichtwerte'!$E$17,IF('3.1 Raumbuch Kinderhaus Lumina'!I76='2.1 Leistungsrichtwerte'!$A$18,'2.1 Leistungsrichtwerte'!$E$18,IF(I76='2.1 Leistungsrichtwerte'!$A$19,'2.1 Leistungsrichtwerte'!$E$19,0))))))))))))))</f>
        <v>0</v>
      </c>
      <c r="N76" s="43">
        <f t="shared" si="39"/>
        <v>1307.7504000000001</v>
      </c>
      <c r="O76" s="44" t="e">
        <f t="shared" si="40"/>
        <v>#DIV/0!</v>
      </c>
      <c r="P76" s="44" t="e">
        <f t="shared" si="41"/>
        <v>#DIV/0!</v>
      </c>
      <c r="Q76" s="47"/>
      <c r="R76" s="46" t="s">
        <v>203</v>
      </c>
    </row>
    <row r="77" spans="1:34" x14ac:dyDescent="0.3">
      <c r="A77" s="110">
        <v>61</v>
      </c>
      <c r="B77" s="105" t="s">
        <v>317</v>
      </c>
      <c r="C77" s="103" t="s">
        <v>208</v>
      </c>
      <c r="D77" s="198" t="s">
        <v>379</v>
      </c>
      <c r="E77" s="195" t="s">
        <v>380</v>
      </c>
      <c r="F77" s="196">
        <v>15.39</v>
      </c>
      <c r="G77" s="199" t="s">
        <v>207</v>
      </c>
      <c r="H77" s="112" t="s">
        <v>200</v>
      </c>
      <c r="I77" s="113">
        <v>8</v>
      </c>
      <c r="J77" s="114">
        <v>18.920000000000002</v>
      </c>
      <c r="K77" s="41">
        <f t="shared" si="38"/>
        <v>291.17880000000002</v>
      </c>
      <c r="L77" s="280">
        <f>'1.2 Stundenverrechnungssatz'!$B$70</f>
        <v>0</v>
      </c>
      <c r="M77" s="42">
        <f>IF(I77='2.1 Leistungsrichtwerte'!$A$6,'2.1 Leistungsrichtwerte'!$E$6,IF('3.1 Raumbuch Kinderhaus Lumina'!I77='2.1 Leistungsrichtwerte'!$A$7,'2.1 Leistungsrichtwerte'!$E$7,IF('3.1 Raumbuch Kinderhaus Lumina'!I77='2.1 Leistungsrichtwerte'!$A$8,'2.1 Leistungsrichtwerte'!$E$8,IF('3.1 Raumbuch Kinderhaus Lumina'!I77='2.1 Leistungsrichtwerte'!$A$9,'2.1 Leistungsrichtwerte'!$E$9,IF('3.1 Raumbuch Kinderhaus Lumina'!I77='2.1 Leistungsrichtwerte'!$A$10,'2.1 Leistungsrichtwerte'!$E$10,IF('3.1 Raumbuch Kinderhaus Lumina'!I77='2.1 Leistungsrichtwerte'!$A$11,'2.1 Leistungsrichtwerte'!$E$11,IF('3.1 Raumbuch Kinderhaus Lumina'!I77='2.1 Leistungsrichtwerte'!$A$12,'2.1 Leistungsrichtwerte'!$E$12,IF('3.1 Raumbuch Kinderhaus Lumina'!I77='2.1 Leistungsrichtwerte'!$A$13,'2.1 Leistungsrichtwerte'!$E$13,IF('3.1 Raumbuch Kinderhaus Lumina'!I77='2.1 Leistungsrichtwerte'!$A$14,'2.1 Leistungsrichtwerte'!$E$14,IF('3.1 Raumbuch Kinderhaus Lumina'!I77='2.1 Leistungsrichtwerte'!$A$15,'2.1 Leistungsrichtwerte'!$E$15,IF('3.1 Raumbuch Kinderhaus Lumina'!I77='2.1 Leistungsrichtwerte'!$A$16,'2.1 Leistungsrichtwerte'!$E$16,IF('3.1 Raumbuch Kinderhaus Lumina'!I77='2.1 Leistungsrichtwerte'!$A$17,'2.1 Leistungsrichtwerte'!$E$17,IF('3.1 Raumbuch Kinderhaus Lumina'!I77='2.1 Leistungsrichtwerte'!$A$18,'2.1 Leistungsrichtwerte'!$E$18,IF(I77='2.1 Leistungsrichtwerte'!$A$19,'2.1 Leistungsrichtwerte'!$E$19,0))))))))))))))</f>
        <v>0</v>
      </c>
      <c r="N77" s="43">
        <f t="shared" si="39"/>
        <v>3494.1456000000003</v>
      </c>
      <c r="O77" s="44" t="e">
        <f t="shared" si="40"/>
        <v>#DIV/0!</v>
      </c>
      <c r="P77" s="44" t="e">
        <f t="shared" si="41"/>
        <v>#DIV/0!</v>
      </c>
      <c r="Q77" s="47"/>
      <c r="R77" s="46" t="s">
        <v>203</v>
      </c>
    </row>
    <row r="78" spans="1:34" x14ac:dyDescent="0.3">
      <c r="A78" s="110">
        <v>62</v>
      </c>
      <c r="B78" s="105" t="s">
        <v>317</v>
      </c>
      <c r="C78" s="103" t="s">
        <v>208</v>
      </c>
      <c r="D78" s="198" t="s">
        <v>381</v>
      </c>
      <c r="E78" s="195" t="s">
        <v>205</v>
      </c>
      <c r="F78" s="196">
        <v>3.01</v>
      </c>
      <c r="G78" s="199" t="s">
        <v>207</v>
      </c>
      <c r="H78" s="112" t="s">
        <v>200</v>
      </c>
      <c r="I78" s="113" t="s">
        <v>30</v>
      </c>
      <c r="J78" s="114">
        <v>18.920000000000002</v>
      </c>
      <c r="K78" s="41">
        <f t="shared" si="38"/>
        <v>56.949199999999998</v>
      </c>
      <c r="L78" s="280">
        <f>'1.2 Stundenverrechnungssatz'!$B$70</f>
        <v>0</v>
      </c>
      <c r="M78" s="42">
        <f>IF(I78='2.1 Leistungsrichtwerte'!$A$6,'2.1 Leistungsrichtwerte'!$E$6,IF('3.1 Raumbuch Kinderhaus Lumina'!I78='2.1 Leistungsrichtwerte'!$A$7,'2.1 Leistungsrichtwerte'!$E$7,IF('3.1 Raumbuch Kinderhaus Lumina'!I78='2.1 Leistungsrichtwerte'!$A$8,'2.1 Leistungsrichtwerte'!$E$8,IF('3.1 Raumbuch Kinderhaus Lumina'!I78='2.1 Leistungsrichtwerte'!$A$9,'2.1 Leistungsrichtwerte'!$E$9,IF('3.1 Raumbuch Kinderhaus Lumina'!I78='2.1 Leistungsrichtwerte'!$A$10,'2.1 Leistungsrichtwerte'!$E$10,IF('3.1 Raumbuch Kinderhaus Lumina'!I78='2.1 Leistungsrichtwerte'!$A$11,'2.1 Leistungsrichtwerte'!$E$11,IF('3.1 Raumbuch Kinderhaus Lumina'!I78='2.1 Leistungsrichtwerte'!$A$12,'2.1 Leistungsrichtwerte'!$E$12,IF('3.1 Raumbuch Kinderhaus Lumina'!I78='2.1 Leistungsrichtwerte'!$A$13,'2.1 Leistungsrichtwerte'!$E$13,IF('3.1 Raumbuch Kinderhaus Lumina'!I78='2.1 Leistungsrichtwerte'!$A$14,'2.1 Leistungsrichtwerte'!$E$14,IF('3.1 Raumbuch Kinderhaus Lumina'!I78='2.1 Leistungsrichtwerte'!$A$15,'2.1 Leistungsrichtwerte'!$E$15,IF('3.1 Raumbuch Kinderhaus Lumina'!I78='2.1 Leistungsrichtwerte'!$A$16,'2.1 Leistungsrichtwerte'!$E$16,IF('3.1 Raumbuch Kinderhaus Lumina'!I78='2.1 Leistungsrichtwerte'!$A$17,'2.1 Leistungsrichtwerte'!$E$17,IF('3.1 Raumbuch Kinderhaus Lumina'!I78='2.1 Leistungsrichtwerte'!$A$18,'2.1 Leistungsrichtwerte'!$E$18,IF(I78='2.1 Leistungsrichtwerte'!$A$19,'2.1 Leistungsrichtwerte'!$E$19,0))))))))))))))</f>
        <v>0</v>
      </c>
      <c r="N78" s="43">
        <f t="shared" si="39"/>
        <v>683.3904</v>
      </c>
      <c r="O78" s="44" t="e">
        <f t="shared" si="40"/>
        <v>#DIV/0!</v>
      </c>
      <c r="P78" s="44" t="e">
        <f t="shared" si="41"/>
        <v>#DIV/0!</v>
      </c>
      <c r="Q78" s="47"/>
      <c r="R78" s="46" t="s">
        <v>203</v>
      </c>
    </row>
    <row r="79" spans="1:34" x14ac:dyDescent="0.3">
      <c r="A79" s="110">
        <v>63</v>
      </c>
      <c r="B79" s="105" t="s">
        <v>317</v>
      </c>
      <c r="C79" s="103" t="s">
        <v>208</v>
      </c>
      <c r="D79" s="198" t="s">
        <v>382</v>
      </c>
      <c r="E79" s="195" t="s">
        <v>383</v>
      </c>
      <c r="F79" s="196">
        <v>48.91</v>
      </c>
      <c r="G79" s="199" t="s">
        <v>207</v>
      </c>
      <c r="H79" s="112" t="s">
        <v>200</v>
      </c>
      <c r="I79" s="113">
        <v>8</v>
      </c>
      <c r="J79" s="114">
        <v>18.920000000000002</v>
      </c>
      <c r="K79" s="41">
        <f t="shared" si="38"/>
        <v>925.37720000000002</v>
      </c>
      <c r="L79" s="280">
        <f>'1.2 Stundenverrechnungssatz'!$B$70</f>
        <v>0</v>
      </c>
      <c r="M79" s="42">
        <f>IF(I79='2.1 Leistungsrichtwerte'!$A$6,'2.1 Leistungsrichtwerte'!$E$6,IF('3.1 Raumbuch Kinderhaus Lumina'!I79='2.1 Leistungsrichtwerte'!$A$7,'2.1 Leistungsrichtwerte'!$E$7,IF('3.1 Raumbuch Kinderhaus Lumina'!I79='2.1 Leistungsrichtwerte'!$A$8,'2.1 Leistungsrichtwerte'!$E$8,IF('3.1 Raumbuch Kinderhaus Lumina'!I79='2.1 Leistungsrichtwerte'!$A$9,'2.1 Leistungsrichtwerte'!$E$9,IF('3.1 Raumbuch Kinderhaus Lumina'!I79='2.1 Leistungsrichtwerte'!$A$10,'2.1 Leistungsrichtwerte'!$E$10,IF('3.1 Raumbuch Kinderhaus Lumina'!I79='2.1 Leistungsrichtwerte'!$A$11,'2.1 Leistungsrichtwerte'!$E$11,IF('3.1 Raumbuch Kinderhaus Lumina'!I79='2.1 Leistungsrichtwerte'!$A$12,'2.1 Leistungsrichtwerte'!$E$12,IF('3.1 Raumbuch Kinderhaus Lumina'!I79='2.1 Leistungsrichtwerte'!$A$13,'2.1 Leistungsrichtwerte'!$E$13,IF('3.1 Raumbuch Kinderhaus Lumina'!I79='2.1 Leistungsrichtwerte'!$A$14,'2.1 Leistungsrichtwerte'!$E$14,IF('3.1 Raumbuch Kinderhaus Lumina'!I79='2.1 Leistungsrichtwerte'!$A$15,'2.1 Leistungsrichtwerte'!$E$15,IF('3.1 Raumbuch Kinderhaus Lumina'!I79='2.1 Leistungsrichtwerte'!$A$16,'2.1 Leistungsrichtwerte'!$E$16,IF('3.1 Raumbuch Kinderhaus Lumina'!I79='2.1 Leistungsrichtwerte'!$A$17,'2.1 Leistungsrichtwerte'!$E$17,IF('3.1 Raumbuch Kinderhaus Lumina'!I79='2.1 Leistungsrichtwerte'!$A$18,'2.1 Leistungsrichtwerte'!$E$18,IF(I79='2.1 Leistungsrichtwerte'!$A$19,'2.1 Leistungsrichtwerte'!$E$19,0))))))))))))))</f>
        <v>0</v>
      </c>
      <c r="N79" s="43">
        <f t="shared" si="39"/>
        <v>11104.526400000001</v>
      </c>
      <c r="O79" s="44" t="e">
        <f t="shared" si="40"/>
        <v>#DIV/0!</v>
      </c>
      <c r="P79" s="44" t="e">
        <f t="shared" si="41"/>
        <v>#DIV/0!</v>
      </c>
      <c r="Q79" s="47"/>
      <c r="R79" s="46" t="s">
        <v>203</v>
      </c>
    </row>
    <row r="80" spans="1:34" x14ac:dyDescent="0.3">
      <c r="A80" s="110">
        <v>64</v>
      </c>
      <c r="B80" s="105" t="s">
        <v>317</v>
      </c>
      <c r="C80" s="103" t="s">
        <v>208</v>
      </c>
      <c r="D80" s="198" t="s">
        <v>382</v>
      </c>
      <c r="E80" s="195" t="s">
        <v>384</v>
      </c>
      <c r="F80" s="196">
        <v>4.2</v>
      </c>
      <c r="G80" s="199" t="s">
        <v>321</v>
      </c>
      <c r="H80" s="112" t="s">
        <v>200</v>
      </c>
      <c r="I80" s="113">
        <v>8</v>
      </c>
      <c r="J80" s="114">
        <v>18.920000000000002</v>
      </c>
      <c r="K80" s="41">
        <f t="shared" si="38"/>
        <v>79.464000000000013</v>
      </c>
      <c r="L80" s="280">
        <f>'1.2 Stundenverrechnungssatz'!$B$70</f>
        <v>0</v>
      </c>
      <c r="M80" s="42">
        <f>IF(I80='2.1 Leistungsrichtwerte'!$A$6,'2.1 Leistungsrichtwerte'!$E$6,IF('3.1 Raumbuch Kinderhaus Lumina'!I80='2.1 Leistungsrichtwerte'!$A$7,'2.1 Leistungsrichtwerte'!$E$7,IF('3.1 Raumbuch Kinderhaus Lumina'!I80='2.1 Leistungsrichtwerte'!$A$8,'2.1 Leistungsrichtwerte'!$E$8,IF('3.1 Raumbuch Kinderhaus Lumina'!I80='2.1 Leistungsrichtwerte'!$A$9,'2.1 Leistungsrichtwerte'!$E$9,IF('3.1 Raumbuch Kinderhaus Lumina'!I80='2.1 Leistungsrichtwerte'!$A$10,'2.1 Leistungsrichtwerte'!$E$10,IF('3.1 Raumbuch Kinderhaus Lumina'!I80='2.1 Leistungsrichtwerte'!$A$11,'2.1 Leistungsrichtwerte'!$E$11,IF('3.1 Raumbuch Kinderhaus Lumina'!I80='2.1 Leistungsrichtwerte'!$A$12,'2.1 Leistungsrichtwerte'!$E$12,IF('3.1 Raumbuch Kinderhaus Lumina'!I80='2.1 Leistungsrichtwerte'!$A$13,'2.1 Leistungsrichtwerte'!$E$13,IF('3.1 Raumbuch Kinderhaus Lumina'!I80='2.1 Leistungsrichtwerte'!$A$14,'2.1 Leistungsrichtwerte'!$E$14,IF('3.1 Raumbuch Kinderhaus Lumina'!I80='2.1 Leistungsrichtwerte'!$A$15,'2.1 Leistungsrichtwerte'!$E$15,IF('3.1 Raumbuch Kinderhaus Lumina'!I80='2.1 Leistungsrichtwerte'!$A$16,'2.1 Leistungsrichtwerte'!$E$16,IF('3.1 Raumbuch Kinderhaus Lumina'!I80='2.1 Leistungsrichtwerte'!$A$17,'2.1 Leistungsrichtwerte'!$E$17,IF('3.1 Raumbuch Kinderhaus Lumina'!I80='2.1 Leistungsrichtwerte'!$A$18,'2.1 Leistungsrichtwerte'!$E$18,IF(I80='2.1 Leistungsrichtwerte'!$A$19,'2.1 Leistungsrichtwerte'!$E$19,0))))))))))))))</f>
        <v>0</v>
      </c>
      <c r="N80" s="43">
        <f t="shared" si="39"/>
        <v>953.56800000000021</v>
      </c>
      <c r="O80" s="44" t="e">
        <f t="shared" si="40"/>
        <v>#DIV/0!</v>
      </c>
      <c r="P80" s="44" t="e">
        <f t="shared" si="41"/>
        <v>#DIV/0!</v>
      </c>
      <c r="Q80" s="47"/>
      <c r="R80" s="46" t="s">
        <v>203</v>
      </c>
    </row>
    <row r="81" spans="1:18" x14ac:dyDescent="0.3">
      <c r="A81" s="110">
        <v>65</v>
      </c>
      <c r="B81" s="105" t="s">
        <v>317</v>
      </c>
      <c r="C81" s="103" t="s">
        <v>208</v>
      </c>
      <c r="D81" s="198" t="s">
        <v>382</v>
      </c>
      <c r="E81" s="195" t="s">
        <v>385</v>
      </c>
      <c r="F81" s="196">
        <v>9.69</v>
      </c>
      <c r="G81" s="199" t="s">
        <v>321</v>
      </c>
      <c r="H81" s="112" t="s">
        <v>200</v>
      </c>
      <c r="I81" s="113">
        <v>8</v>
      </c>
      <c r="J81" s="114">
        <v>18.920000000000002</v>
      </c>
      <c r="K81" s="41">
        <f t="shared" si="38"/>
        <v>183.3348</v>
      </c>
      <c r="L81" s="280">
        <f>'1.2 Stundenverrechnungssatz'!$B$70</f>
        <v>0</v>
      </c>
      <c r="M81" s="42">
        <f>IF(I81='2.1 Leistungsrichtwerte'!$A$6,'2.1 Leistungsrichtwerte'!$E$6,IF('3.1 Raumbuch Kinderhaus Lumina'!I81='2.1 Leistungsrichtwerte'!$A$7,'2.1 Leistungsrichtwerte'!$E$7,IF('3.1 Raumbuch Kinderhaus Lumina'!I81='2.1 Leistungsrichtwerte'!$A$8,'2.1 Leistungsrichtwerte'!$E$8,IF('3.1 Raumbuch Kinderhaus Lumina'!I81='2.1 Leistungsrichtwerte'!$A$9,'2.1 Leistungsrichtwerte'!$E$9,IF('3.1 Raumbuch Kinderhaus Lumina'!I81='2.1 Leistungsrichtwerte'!$A$10,'2.1 Leistungsrichtwerte'!$E$10,IF('3.1 Raumbuch Kinderhaus Lumina'!I81='2.1 Leistungsrichtwerte'!$A$11,'2.1 Leistungsrichtwerte'!$E$11,IF('3.1 Raumbuch Kinderhaus Lumina'!I81='2.1 Leistungsrichtwerte'!$A$12,'2.1 Leistungsrichtwerte'!$E$12,IF('3.1 Raumbuch Kinderhaus Lumina'!I81='2.1 Leistungsrichtwerte'!$A$13,'2.1 Leistungsrichtwerte'!$E$13,IF('3.1 Raumbuch Kinderhaus Lumina'!I81='2.1 Leistungsrichtwerte'!$A$14,'2.1 Leistungsrichtwerte'!$E$14,IF('3.1 Raumbuch Kinderhaus Lumina'!I81='2.1 Leistungsrichtwerte'!$A$15,'2.1 Leistungsrichtwerte'!$E$15,IF('3.1 Raumbuch Kinderhaus Lumina'!I81='2.1 Leistungsrichtwerte'!$A$16,'2.1 Leistungsrichtwerte'!$E$16,IF('3.1 Raumbuch Kinderhaus Lumina'!I81='2.1 Leistungsrichtwerte'!$A$17,'2.1 Leistungsrichtwerte'!$E$17,IF('3.1 Raumbuch Kinderhaus Lumina'!I81='2.1 Leistungsrichtwerte'!$A$18,'2.1 Leistungsrichtwerte'!$E$18,IF(I81='2.1 Leistungsrichtwerte'!$A$19,'2.1 Leistungsrichtwerte'!$E$19,0))))))))))))))</f>
        <v>0</v>
      </c>
      <c r="N81" s="43">
        <f t="shared" si="39"/>
        <v>2200.0176000000001</v>
      </c>
      <c r="O81" s="44" t="e">
        <f t="shared" si="40"/>
        <v>#DIV/0!</v>
      </c>
      <c r="P81" s="44" t="e">
        <f t="shared" si="41"/>
        <v>#DIV/0!</v>
      </c>
      <c r="Q81" s="47"/>
      <c r="R81" s="46" t="s">
        <v>203</v>
      </c>
    </row>
    <row r="82" spans="1:18" x14ac:dyDescent="0.3">
      <c r="A82" s="110">
        <v>66</v>
      </c>
      <c r="B82" s="105" t="s">
        <v>317</v>
      </c>
      <c r="C82" s="103" t="s">
        <v>208</v>
      </c>
      <c r="D82" s="198" t="s">
        <v>386</v>
      </c>
      <c r="E82" s="195" t="s">
        <v>387</v>
      </c>
      <c r="F82" s="196">
        <v>24.25</v>
      </c>
      <c r="G82" s="199" t="s">
        <v>207</v>
      </c>
      <c r="H82" s="112" t="s">
        <v>200</v>
      </c>
      <c r="I82" s="113">
        <v>5</v>
      </c>
      <c r="J82" s="114">
        <v>18.920000000000002</v>
      </c>
      <c r="K82" s="41">
        <f t="shared" si="38"/>
        <v>458.81000000000006</v>
      </c>
      <c r="L82" s="280">
        <f>'1.2 Stundenverrechnungssatz'!$B$70</f>
        <v>0</v>
      </c>
      <c r="M82" s="42">
        <f>IF(I82='2.1 Leistungsrichtwerte'!$A$6,'2.1 Leistungsrichtwerte'!$E$6,IF('3.1 Raumbuch Kinderhaus Lumina'!I82='2.1 Leistungsrichtwerte'!$A$7,'2.1 Leistungsrichtwerte'!$E$7,IF('3.1 Raumbuch Kinderhaus Lumina'!I82='2.1 Leistungsrichtwerte'!$A$8,'2.1 Leistungsrichtwerte'!$E$8,IF('3.1 Raumbuch Kinderhaus Lumina'!I82='2.1 Leistungsrichtwerte'!$A$9,'2.1 Leistungsrichtwerte'!$E$9,IF('3.1 Raumbuch Kinderhaus Lumina'!I82='2.1 Leistungsrichtwerte'!$A$10,'2.1 Leistungsrichtwerte'!$E$10,IF('3.1 Raumbuch Kinderhaus Lumina'!I82='2.1 Leistungsrichtwerte'!$A$11,'2.1 Leistungsrichtwerte'!$E$11,IF('3.1 Raumbuch Kinderhaus Lumina'!I82='2.1 Leistungsrichtwerte'!$A$12,'2.1 Leistungsrichtwerte'!$E$12,IF('3.1 Raumbuch Kinderhaus Lumina'!I82='2.1 Leistungsrichtwerte'!$A$13,'2.1 Leistungsrichtwerte'!$E$13,IF('3.1 Raumbuch Kinderhaus Lumina'!I82='2.1 Leistungsrichtwerte'!$A$14,'2.1 Leistungsrichtwerte'!$E$14,IF('3.1 Raumbuch Kinderhaus Lumina'!I82='2.1 Leistungsrichtwerte'!$A$15,'2.1 Leistungsrichtwerte'!$E$15,IF('3.1 Raumbuch Kinderhaus Lumina'!I82='2.1 Leistungsrichtwerte'!$A$16,'2.1 Leistungsrichtwerte'!$E$16,IF('3.1 Raumbuch Kinderhaus Lumina'!I82='2.1 Leistungsrichtwerte'!$A$17,'2.1 Leistungsrichtwerte'!$E$17,IF('3.1 Raumbuch Kinderhaus Lumina'!I82='2.1 Leistungsrichtwerte'!$A$18,'2.1 Leistungsrichtwerte'!$E$18,IF(I82='2.1 Leistungsrichtwerte'!$A$19,'2.1 Leistungsrichtwerte'!$E$19,0))))))))))))))</f>
        <v>0</v>
      </c>
      <c r="N82" s="43">
        <f t="shared" si="39"/>
        <v>5505.7200000000012</v>
      </c>
      <c r="O82" s="44" t="e">
        <f t="shared" si="40"/>
        <v>#DIV/0!</v>
      </c>
      <c r="P82" s="44" t="e">
        <f t="shared" si="41"/>
        <v>#DIV/0!</v>
      </c>
      <c r="Q82" s="47"/>
      <c r="R82" s="46" t="s">
        <v>203</v>
      </c>
    </row>
    <row r="83" spans="1:18" x14ac:dyDescent="0.3">
      <c r="A83" s="110">
        <v>67</v>
      </c>
      <c r="B83" s="105" t="s">
        <v>317</v>
      </c>
      <c r="C83" s="103" t="s">
        <v>208</v>
      </c>
      <c r="D83" s="198" t="s">
        <v>388</v>
      </c>
      <c r="E83" s="195" t="s">
        <v>389</v>
      </c>
      <c r="F83" s="196">
        <v>12.56</v>
      </c>
      <c r="G83" s="199" t="s">
        <v>204</v>
      </c>
      <c r="H83" s="112" t="s">
        <v>200</v>
      </c>
      <c r="I83" s="113">
        <v>3</v>
      </c>
      <c r="J83" s="114">
        <v>18.920000000000002</v>
      </c>
      <c r="K83" s="41">
        <f t="shared" si="38"/>
        <v>237.63520000000003</v>
      </c>
      <c r="L83" s="280">
        <f>'1.2 Stundenverrechnungssatz'!$B$70</f>
        <v>0</v>
      </c>
      <c r="M83" s="42">
        <f>IF(I83='2.1 Leistungsrichtwerte'!$A$6,'2.1 Leistungsrichtwerte'!$E$6,IF('3.1 Raumbuch Kinderhaus Lumina'!I83='2.1 Leistungsrichtwerte'!$A$7,'2.1 Leistungsrichtwerte'!$E$7,IF('3.1 Raumbuch Kinderhaus Lumina'!I83='2.1 Leistungsrichtwerte'!$A$8,'2.1 Leistungsrichtwerte'!$E$8,IF('3.1 Raumbuch Kinderhaus Lumina'!I83='2.1 Leistungsrichtwerte'!$A$9,'2.1 Leistungsrichtwerte'!$E$9,IF('3.1 Raumbuch Kinderhaus Lumina'!I83='2.1 Leistungsrichtwerte'!$A$10,'2.1 Leistungsrichtwerte'!$E$10,IF('3.1 Raumbuch Kinderhaus Lumina'!I83='2.1 Leistungsrichtwerte'!$A$11,'2.1 Leistungsrichtwerte'!$E$11,IF('3.1 Raumbuch Kinderhaus Lumina'!I83='2.1 Leistungsrichtwerte'!$A$12,'2.1 Leistungsrichtwerte'!$E$12,IF('3.1 Raumbuch Kinderhaus Lumina'!I83='2.1 Leistungsrichtwerte'!$A$13,'2.1 Leistungsrichtwerte'!$E$13,IF('3.1 Raumbuch Kinderhaus Lumina'!I83='2.1 Leistungsrichtwerte'!$A$14,'2.1 Leistungsrichtwerte'!$E$14,IF('3.1 Raumbuch Kinderhaus Lumina'!I83='2.1 Leistungsrichtwerte'!$A$15,'2.1 Leistungsrichtwerte'!$E$15,IF('3.1 Raumbuch Kinderhaus Lumina'!I83='2.1 Leistungsrichtwerte'!$A$16,'2.1 Leistungsrichtwerte'!$E$16,IF('3.1 Raumbuch Kinderhaus Lumina'!I83='2.1 Leistungsrichtwerte'!$A$17,'2.1 Leistungsrichtwerte'!$E$17,IF('3.1 Raumbuch Kinderhaus Lumina'!I83='2.1 Leistungsrichtwerte'!$A$18,'2.1 Leistungsrichtwerte'!$E$18,IF(I83='2.1 Leistungsrichtwerte'!$A$19,'2.1 Leistungsrichtwerte'!$E$19,0))))))))))))))</f>
        <v>0</v>
      </c>
      <c r="N83" s="43">
        <f t="shared" si="39"/>
        <v>2851.6224000000002</v>
      </c>
      <c r="O83" s="44" t="e">
        <f t="shared" si="40"/>
        <v>#DIV/0!</v>
      </c>
      <c r="P83" s="44" t="e">
        <f t="shared" si="41"/>
        <v>#DIV/0!</v>
      </c>
      <c r="Q83" s="47"/>
      <c r="R83" s="46" t="s">
        <v>203</v>
      </c>
    </row>
    <row r="84" spans="1:18" x14ac:dyDescent="0.3">
      <c r="A84" s="110">
        <v>68</v>
      </c>
      <c r="B84" s="105" t="s">
        <v>317</v>
      </c>
      <c r="C84" s="103" t="s">
        <v>208</v>
      </c>
      <c r="D84" s="198" t="s">
        <v>390</v>
      </c>
      <c r="E84" s="195" t="s">
        <v>231</v>
      </c>
      <c r="F84" s="196">
        <v>12.64</v>
      </c>
      <c r="G84" s="199" t="s">
        <v>207</v>
      </c>
      <c r="H84" s="112" t="s">
        <v>201</v>
      </c>
      <c r="I84" s="113">
        <v>2</v>
      </c>
      <c r="J84" s="114">
        <v>3.83</v>
      </c>
      <c r="K84" s="41">
        <f t="shared" si="38"/>
        <v>48.411200000000001</v>
      </c>
      <c r="L84" s="280">
        <f>'1.2 Stundenverrechnungssatz'!$B$70</f>
        <v>0</v>
      </c>
      <c r="M84" s="42">
        <f>IF(I84='2.1 Leistungsrichtwerte'!$A$6,'2.1 Leistungsrichtwerte'!$E$6,IF('3.1 Raumbuch Kinderhaus Lumina'!I84='2.1 Leistungsrichtwerte'!$A$7,'2.1 Leistungsrichtwerte'!$E$7,IF('3.1 Raumbuch Kinderhaus Lumina'!I84='2.1 Leistungsrichtwerte'!$A$8,'2.1 Leistungsrichtwerte'!$E$8,IF('3.1 Raumbuch Kinderhaus Lumina'!I84='2.1 Leistungsrichtwerte'!$A$9,'2.1 Leistungsrichtwerte'!$E$9,IF('3.1 Raumbuch Kinderhaus Lumina'!I84='2.1 Leistungsrichtwerte'!$A$10,'2.1 Leistungsrichtwerte'!$E$10,IF('3.1 Raumbuch Kinderhaus Lumina'!I84='2.1 Leistungsrichtwerte'!$A$11,'2.1 Leistungsrichtwerte'!$E$11,IF('3.1 Raumbuch Kinderhaus Lumina'!I84='2.1 Leistungsrichtwerte'!$A$12,'2.1 Leistungsrichtwerte'!$E$12,IF('3.1 Raumbuch Kinderhaus Lumina'!I84='2.1 Leistungsrichtwerte'!$A$13,'2.1 Leistungsrichtwerte'!$E$13,IF('3.1 Raumbuch Kinderhaus Lumina'!I84='2.1 Leistungsrichtwerte'!$A$14,'2.1 Leistungsrichtwerte'!$E$14,IF('3.1 Raumbuch Kinderhaus Lumina'!I84='2.1 Leistungsrichtwerte'!$A$15,'2.1 Leistungsrichtwerte'!$E$15,IF('3.1 Raumbuch Kinderhaus Lumina'!I84='2.1 Leistungsrichtwerte'!$A$16,'2.1 Leistungsrichtwerte'!$E$16,IF('3.1 Raumbuch Kinderhaus Lumina'!I84='2.1 Leistungsrichtwerte'!$A$17,'2.1 Leistungsrichtwerte'!$E$17,IF('3.1 Raumbuch Kinderhaus Lumina'!I84='2.1 Leistungsrichtwerte'!$A$18,'2.1 Leistungsrichtwerte'!$E$18,IF(I84='2.1 Leistungsrichtwerte'!$A$19,'2.1 Leistungsrichtwerte'!$E$19,0))))))))))))))</f>
        <v>0</v>
      </c>
      <c r="N84" s="43">
        <f t="shared" si="39"/>
        <v>580.93439999999998</v>
      </c>
      <c r="O84" s="44" t="e">
        <f t="shared" si="40"/>
        <v>#DIV/0!</v>
      </c>
      <c r="P84" s="44" t="e">
        <f t="shared" si="41"/>
        <v>#DIV/0!</v>
      </c>
      <c r="Q84" s="47"/>
      <c r="R84" s="46" t="s">
        <v>203</v>
      </c>
    </row>
    <row r="85" spans="1:18" x14ac:dyDescent="0.3">
      <c r="A85" s="110">
        <v>69</v>
      </c>
      <c r="B85" s="105" t="s">
        <v>317</v>
      </c>
      <c r="C85" s="103" t="s">
        <v>208</v>
      </c>
      <c r="D85" s="198" t="s">
        <v>391</v>
      </c>
      <c r="E85" s="195" t="s">
        <v>392</v>
      </c>
      <c r="F85" s="196">
        <v>2.4300000000000002</v>
      </c>
      <c r="G85" s="199" t="s">
        <v>204</v>
      </c>
      <c r="H85" s="112" t="s">
        <v>200</v>
      </c>
      <c r="I85" s="113">
        <v>3</v>
      </c>
      <c r="J85" s="114">
        <v>18.920000000000002</v>
      </c>
      <c r="K85" s="41">
        <f t="shared" si="38"/>
        <v>45.975600000000007</v>
      </c>
      <c r="L85" s="280">
        <f>'1.2 Stundenverrechnungssatz'!$B$70</f>
        <v>0</v>
      </c>
      <c r="M85" s="42">
        <f>IF(I85='2.1 Leistungsrichtwerte'!$A$6,'2.1 Leistungsrichtwerte'!$E$6,IF('3.1 Raumbuch Kinderhaus Lumina'!I85='2.1 Leistungsrichtwerte'!$A$7,'2.1 Leistungsrichtwerte'!$E$7,IF('3.1 Raumbuch Kinderhaus Lumina'!I85='2.1 Leistungsrichtwerte'!$A$8,'2.1 Leistungsrichtwerte'!$E$8,IF('3.1 Raumbuch Kinderhaus Lumina'!I85='2.1 Leistungsrichtwerte'!$A$9,'2.1 Leistungsrichtwerte'!$E$9,IF('3.1 Raumbuch Kinderhaus Lumina'!I85='2.1 Leistungsrichtwerte'!$A$10,'2.1 Leistungsrichtwerte'!$E$10,IF('3.1 Raumbuch Kinderhaus Lumina'!I85='2.1 Leistungsrichtwerte'!$A$11,'2.1 Leistungsrichtwerte'!$E$11,IF('3.1 Raumbuch Kinderhaus Lumina'!I85='2.1 Leistungsrichtwerte'!$A$12,'2.1 Leistungsrichtwerte'!$E$12,IF('3.1 Raumbuch Kinderhaus Lumina'!I85='2.1 Leistungsrichtwerte'!$A$13,'2.1 Leistungsrichtwerte'!$E$13,IF('3.1 Raumbuch Kinderhaus Lumina'!I85='2.1 Leistungsrichtwerte'!$A$14,'2.1 Leistungsrichtwerte'!$E$14,IF('3.1 Raumbuch Kinderhaus Lumina'!I85='2.1 Leistungsrichtwerte'!$A$15,'2.1 Leistungsrichtwerte'!$E$15,IF('3.1 Raumbuch Kinderhaus Lumina'!I85='2.1 Leistungsrichtwerte'!$A$16,'2.1 Leistungsrichtwerte'!$E$16,IF('3.1 Raumbuch Kinderhaus Lumina'!I85='2.1 Leistungsrichtwerte'!$A$17,'2.1 Leistungsrichtwerte'!$E$17,IF('3.1 Raumbuch Kinderhaus Lumina'!I85='2.1 Leistungsrichtwerte'!$A$18,'2.1 Leistungsrichtwerte'!$E$18,IF(I85='2.1 Leistungsrichtwerte'!$A$19,'2.1 Leistungsrichtwerte'!$E$19,0))))))))))))))</f>
        <v>0</v>
      </c>
      <c r="N85" s="43">
        <f t="shared" si="39"/>
        <v>551.70720000000006</v>
      </c>
      <c r="O85" s="44" t="e">
        <f t="shared" si="40"/>
        <v>#DIV/0!</v>
      </c>
      <c r="P85" s="44" t="e">
        <f t="shared" si="41"/>
        <v>#DIV/0!</v>
      </c>
      <c r="Q85" s="47"/>
      <c r="R85" s="46" t="s">
        <v>203</v>
      </c>
    </row>
    <row r="86" spans="1:18" x14ac:dyDescent="0.3">
      <c r="A86" s="110">
        <v>70</v>
      </c>
      <c r="B86" s="105" t="s">
        <v>317</v>
      </c>
      <c r="C86" s="103" t="s">
        <v>208</v>
      </c>
      <c r="D86" s="198" t="s">
        <v>393</v>
      </c>
      <c r="E86" s="195" t="s">
        <v>394</v>
      </c>
      <c r="F86" s="196">
        <v>13.55</v>
      </c>
      <c r="G86" s="199" t="s">
        <v>204</v>
      </c>
      <c r="H86" s="112" t="s">
        <v>214</v>
      </c>
      <c r="I86" s="113">
        <v>2</v>
      </c>
      <c r="J86" s="114">
        <v>7.58</v>
      </c>
      <c r="K86" s="41">
        <f t="shared" si="38"/>
        <v>102.709</v>
      </c>
      <c r="L86" s="280">
        <f>'1.2 Stundenverrechnungssatz'!$B$70</f>
        <v>0</v>
      </c>
      <c r="M86" s="42">
        <f>IF(I86='2.1 Leistungsrichtwerte'!$A$6,'2.1 Leistungsrichtwerte'!$E$6,IF('3.1 Raumbuch Kinderhaus Lumina'!I86='2.1 Leistungsrichtwerte'!$A$7,'2.1 Leistungsrichtwerte'!$E$7,IF('3.1 Raumbuch Kinderhaus Lumina'!I86='2.1 Leistungsrichtwerte'!$A$8,'2.1 Leistungsrichtwerte'!$E$8,IF('3.1 Raumbuch Kinderhaus Lumina'!I86='2.1 Leistungsrichtwerte'!$A$9,'2.1 Leistungsrichtwerte'!$E$9,IF('3.1 Raumbuch Kinderhaus Lumina'!I86='2.1 Leistungsrichtwerte'!$A$10,'2.1 Leistungsrichtwerte'!$E$10,IF('3.1 Raumbuch Kinderhaus Lumina'!I86='2.1 Leistungsrichtwerte'!$A$11,'2.1 Leistungsrichtwerte'!$E$11,IF('3.1 Raumbuch Kinderhaus Lumina'!I86='2.1 Leistungsrichtwerte'!$A$12,'2.1 Leistungsrichtwerte'!$E$12,IF('3.1 Raumbuch Kinderhaus Lumina'!I86='2.1 Leistungsrichtwerte'!$A$13,'2.1 Leistungsrichtwerte'!$E$13,IF('3.1 Raumbuch Kinderhaus Lumina'!I86='2.1 Leistungsrichtwerte'!$A$14,'2.1 Leistungsrichtwerte'!$E$14,IF('3.1 Raumbuch Kinderhaus Lumina'!I86='2.1 Leistungsrichtwerte'!$A$15,'2.1 Leistungsrichtwerte'!$E$15,IF('3.1 Raumbuch Kinderhaus Lumina'!I86='2.1 Leistungsrichtwerte'!$A$16,'2.1 Leistungsrichtwerte'!$E$16,IF('3.1 Raumbuch Kinderhaus Lumina'!I86='2.1 Leistungsrichtwerte'!$A$17,'2.1 Leistungsrichtwerte'!$E$17,IF('3.1 Raumbuch Kinderhaus Lumina'!I86='2.1 Leistungsrichtwerte'!$A$18,'2.1 Leistungsrichtwerte'!$E$18,IF(I86='2.1 Leistungsrichtwerte'!$A$19,'2.1 Leistungsrichtwerte'!$E$19,0))))))))))))))</f>
        <v>0</v>
      </c>
      <c r="N86" s="43">
        <f t="shared" si="39"/>
        <v>1232.508</v>
      </c>
      <c r="O86" s="44" t="e">
        <f t="shared" si="40"/>
        <v>#DIV/0!</v>
      </c>
      <c r="P86" s="44" t="e">
        <f t="shared" si="41"/>
        <v>#DIV/0!</v>
      </c>
      <c r="Q86" s="47"/>
      <c r="R86" s="46" t="s">
        <v>203</v>
      </c>
    </row>
    <row r="87" spans="1:18" x14ac:dyDescent="0.3">
      <c r="A87" s="110">
        <v>71</v>
      </c>
      <c r="B87" s="105" t="s">
        <v>317</v>
      </c>
      <c r="C87" s="103" t="s">
        <v>208</v>
      </c>
      <c r="D87" s="198" t="s">
        <v>395</v>
      </c>
      <c r="E87" s="195" t="s">
        <v>396</v>
      </c>
      <c r="F87" s="196">
        <v>2.4300000000000002</v>
      </c>
      <c r="G87" s="199" t="s">
        <v>204</v>
      </c>
      <c r="H87" s="112" t="s">
        <v>200</v>
      </c>
      <c r="I87" s="113">
        <v>3</v>
      </c>
      <c r="J87" s="114">
        <v>18.920000000000002</v>
      </c>
      <c r="K87" s="41">
        <f t="shared" si="38"/>
        <v>45.975600000000007</v>
      </c>
      <c r="L87" s="280">
        <f>'1.2 Stundenverrechnungssatz'!$B$70</f>
        <v>0</v>
      </c>
      <c r="M87" s="42">
        <f>IF(I87='2.1 Leistungsrichtwerte'!$A$6,'2.1 Leistungsrichtwerte'!$E$6,IF('3.1 Raumbuch Kinderhaus Lumina'!I87='2.1 Leistungsrichtwerte'!$A$7,'2.1 Leistungsrichtwerte'!$E$7,IF('3.1 Raumbuch Kinderhaus Lumina'!I87='2.1 Leistungsrichtwerte'!$A$8,'2.1 Leistungsrichtwerte'!$E$8,IF('3.1 Raumbuch Kinderhaus Lumina'!I87='2.1 Leistungsrichtwerte'!$A$9,'2.1 Leistungsrichtwerte'!$E$9,IF('3.1 Raumbuch Kinderhaus Lumina'!I87='2.1 Leistungsrichtwerte'!$A$10,'2.1 Leistungsrichtwerte'!$E$10,IF('3.1 Raumbuch Kinderhaus Lumina'!I87='2.1 Leistungsrichtwerte'!$A$11,'2.1 Leistungsrichtwerte'!$E$11,IF('3.1 Raumbuch Kinderhaus Lumina'!I87='2.1 Leistungsrichtwerte'!$A$12,'2.1 Leistungsrichtwerte'!$E$12,IF('3.1 Raumbuch Kinderhaus Lumina'!I87='2.1 Leistungsrichtwerte'!$A$13,'2.1 Leistungsrichtwerte'!$E$13,IF('3.1 Raumbuch Kinderhaus Lumina'!I87='2.1 Leistungsrichtwerte'!$A$14,'2.1 Leistungsrichtwerte'!$E$14,IF('3.1 Raumbuch Kinderhaus Lumina'!I87='2.1 Leistungsrichtwerte'!$A$15,'2.1 Leistungsrichtwerte'!$E$15,IF('3.1 Raumbuch Kinderhaus Lumina'!I87='2.1 Leistungsrichtwerte'!$A$16,'2.1 Leistungsrichtwerte'!$E$16,IF('3.1 Raumbuch Kinderhaus Lumina'!I87='2.1 Leistungsrichtwerte'!$A$17,'2.1 Leistungsrichtwerte'!$E$17,IF('3.1 Raumbuch Kinderhaus Lumina'!I87='2.1 Leistungsrichtwerte'!$A$18,'2.1 Leistungsrichtwerte'!$E$18,IF(I87='2.1 Leistungsrichtwerte'!$A$19,'2.1 Leistungsrichtwerte'!$E$19,0))))))))))))))</f>
        <v>0</v>
      </c>
      <c r="N87" s="43">
        <f t="shared" si="39"/>
        <v>551.70720000000006</v>
      </c>
      <c r="O87" s="44" t="e">
        <f t="shared" si="40"/>
        <v>#DIV/0!</v>
      </c>
      <c r="P87" s="44" t="e">
        <f t="shared" si="41"/>
        <v>#DIV/0!</v>
      </c>
      <c r="Q87" s="47"/>
      <c r="R87" s="46" t="s">
        <v>203</v>
      </c>
    </row>
    <row r="88" spans="1:18" x14ac:dyDescent="0.3">
      <c r="A88" s="110">
        <v>72</v>
      </c>
      <c r="B88" s="105" t="s">
        <v>317</v>
      </c>
      <c r="C88" s="103" t="s">
        <v>208</v>
      </c>
      <c r="D88" s="198" t="s">
        <v>397</v>
      </c>
      <c r="E88" s="195" t="s">
        <v>220</v>
      </c>
      <c r="F88" s="196">
        <v>25.59</v>
      </c>
      <c r="G88" s="199" t="s">
        <v>207</v>
      </c>
      <c r="H88" s="112" t="s">
        <v>200</v>
      </c>
      <c r="I88" s="113">
        <v>5</v>
      </c>
      <c r="J88" s="114">
        <v>18.920000000000002</v>
      </c>
      <c r="K88" s="41">
        <f t="shared" si="38"/>
        <v>484.16280000000006</v>
      </c>
      <c r="L88" s="280">
        <f>'1.2 Stundenverrechnungssatz'!$B$70</f>
        <v>0</v>
      </c>
      <c r="M88" s="42">
        <f>IF(I88='2.1 Leistungsrichtwerte'!$A$6,'2.1 Leistungsrichtwerte'!$E$6,IF('3.1 Raumbuch Kinderhaus Lumina'!I88='2.1 Leistungsrichtwerte'!$A$7,'2.1 Leistungsrichtwerte'!$E$7,IF('3.1 Raumbuch Kinderhaus Lumina'!I88='2.1 Leistungsrichtwerte'!$A$8,'2.1 Leistungsrichtwerte'!$E$8,IF('3.1 Raumbuch Kinderhaus Lumina'!I88='2.1 Leistungsrichtwerte'!$A$9,'2.1 Leistungsrichtwerte'!$E$9,IF('3.1 Raumbuch Kinderhaus Lumina'!I88='2.1 Leistungsrichtwerte'!$A$10,'2.1 Leistungsrichtwerte'!$E$10,IF('3.1 Raumbuch Kinderhaus Lumina'!I88='2.1 Leistungsrichtwerte'!$A$11,'2.1 Leistungsrichtwerte'!$E$11,IF('3.1 Raumbuch Kinderhaus Lumina'!I88='2.1 Leistungsrichtwerte'!$A$12,'2.1 Leistungsrichtwerte'!$E$12,IF('3.1 Raumbuch Kinderhaus Lumina'!I88='2.1 Leistungsrichtwerte'!$A$13,'2.1 Leistungsrichtwerte'!$E$13,IF('3.1 Raumbuch Kinderhaus Lumina'!I88='2.1 Leistungsrichtwerte'!$A$14,'2.1 Leistungsrichtwerte'!$E$14,IF('3.1 Raumbuch Kinderhaus Lumina'!I88='2.1 Leistungsrichtwerte'!$A$15,'2.1 Leistungsrichtwerte'!$E$15,IF('3.1 Raumbuch Kinderhaus Lumina'!I88='2.1 Leistungsrichtwerte'!$A$16,'2.1 Leistungsrichtwerte'!$E$16,IF('3.1 Raumbuch Kinderhaus Lumina'!I88='2.1 Leistungsrichtwerte'!$A$17,'2.1 Leistungsrichtwerte'!$E$17,IF('3.1 Raumbuch Kinderhaus Lumina'!I88='2.1 Leistungsrichtwerte'!$A$18,'2.1 Leistungsrichtwerte'!$E$18,IF(I88='2.1 Leistungsrichtwerte'!$A$19,'2.1 Leistungsrichtwerte'!$E$19,0))))))))))))))</f>
        <v>0</v>
      </c>
      <c r="N88" s="43">
        <f t="shared" si="39"/>
        <v>5809.9536000000007</v>
      </c>
      <c r="O88" s="44" t="e">
        <f t="shared" si="40"/>
        <v>#DIV/0!</v>
      </c>
      <c r="P88" s="44" t="e">
        <f t="shared" si="41"/>
        <v>#DIV/0!</v>
      </c>
      <c r="Q88" s="47"/>
      <c r="R88" s="46" t="s">
        <v>203</v>
      </c>
    </row>
    <row r="89" spans="1:18" x14ac:dyDescent="0.3">
      <c r="A89" s="110">
        <v>73</v>
      </c>
      <c r="B89" s="105" t="s">
        <v>317</v>
      </c>
      <c r="C89" s="103" t="s">
        <v>208</v>
      </c>
      <c r="D89" s="198" t="s">
        <v>398</v>
      </c>
      <c r="E89" s="195" t="s">
        <v>262</v>
      </c>
      <c r="F89" s="196">
        <v>88.38</v>
      </c>
      <c r="G89" s="199" t="s">
        <v>207</v>
      </c>
      <c r="H89" s="112" t="s">
        <v>200</v>
      </c>
      <c r="I89" s="113">
        <v>8</v>
      </c>
      <c r="J89" s="114">
        <v>18.920000000000002</v>
      </c>
      <c r="K89" s="41">
        <f t="shared" si="38"/>
        <v>1672.1496</v>
      </c>
      <c r="L89" s="280">
        <f>'1.2 Stundenverrechnungssatz'!$B$70</f>
        <v>0</v>
      </c>
      <c r="M89" s="42">
        <f>IF(I89='2.1 Leistungsrichtwerte'!$A$6,'2.1 Leistungsrichtwerte'!$E$6,IF('3.1 Raumbuch Kinderhaus Lumina'!I89='2.1 Leistungsrichtwerte'!$A$7,'2.1 Leistungsrichtwerte'!$E$7,IF('3.1 Raumbuch Kinderhaus Lumina'!I89='2.1 Leistungsrichtwerte'!$A$8,'2.1 Leistungsrichtwerte'!$E$8,IF('3.1 Raumbuch Kinderhaus Lumina'!I89='2.1 Leistungsrichtwerte'!$A$9,'2.1 Leistungsrichtwerte'!$E$9,IF('3.1 Raumbuch Kinderhaus Lumina'!I89='2.1 Leistungsrichtwerte'!$A$10,'2.1 Leistungsrichtwerte'!$E$10,IF('3.1 Raumbuch Kinderhaus Lumina'!I89='2.1 Leistungsrichtwerte'!$A$11,'2.1 Leistungsrichtwerte'!$E$11,IF('3.1 Raumbuch Kinderhaus Lumina'!I89='2.1 Leistungsrichtwerte'!$A$12,'2.1 Leistungsrichtwerte'!$E$12,IF('3.1 Raumbuch Kinderhaus Lumina'!I89='2.1 Leistungsrichtwerte'!$A$13,'2.1 Leistungsrichtwerte'!$E$13,IF('3.1 Raumbuch Kinderhaus Lumina'!I89='2.1 Leistungsrichtwerte'!$A$14,'2.1 Leistungsrichtwerte'!$E$14,IF('3.1 Raumbuch Kinderhaus Lumina'!I89='2.1 Leistungsrichtwerte'!$A$15,'2.1 Leistungsrichtwerte'!$E$15,IF('3.1 Raumbuch Kinderhaus Lumina'!I89='2.1 Leistungsrichtwerte'!$A$16,'2.1 Leistungsrichtwerte'!$E$16,IF('3.1 Raumbuch Kinderhaus Lumina'!I89='2.1 Leistungsrichtwerte'!$A$17,'2.1 Leistungsrichtwerte'!$E$17,IF('3.1 Raumbuch Kinderhaus Lumina'!I89='2.1 Leistungsrichtwerte'!$A$18,'2.1 Leistungsrichtwerte'!$E$18,IF(I89='2.1 Leistungsrichtwerte'!$A$19,'2.1 Leistungsrichtwerte'!$E$19,0))))))))))))))</f>
        <v>0</v>
      </c>
      <c r="N89" s="43">
        <f t="shared" si="39"/>
        <v>20065.7952</v>
      </c>
      <c r="O89" s="44" t="e">
        <f t="shared" si="40"/>
        <v>#DIV/0!</v>
      </c>
      <c r="P89" s="44" t="e">
        <f t="shared" si="41"/>
        <v>#DIV/0!</v>
      </c>
      <c r="Q89" s="47"/>
      <c r="R89" s="46" t="s">
        <v>203</v>
      </c>
    </row>
    <row r="90" spans="1:18" x14ac:dyDescent="0.3">
      <c r="A90" s="110">
        <v>74</v>
      </c>
      <c r="B90" s="105" t="s">
        <v>317</v>
      </c>
      <c r="C90" s="103" t="s">
        <v>208</v>
      </c>
      <c r="D90" s="198" t="s">
        <v>399</v>
      </c>
      <c r="E90" s="195" t="s">
        <v>400</v>
      </c>
      <c r="F90" s="196">
        <v>4.09</v>
      </c>
      <c r="G90" s="199" t="s">
        <v>207</v>
      </c>
      <c r="H90" s="112" t="s">
        <v>200</v>
      </c>
      <c r="I90" s="113">
        <v>5</v>
      </c>
      <c r="J90" s="114">
        <v>18.920000000000002</v>
      </c>
      <c r="K90" s="41">
        <f t="shared" si="38"/>
        <v>77.382800000000003</v>
      </c>
      <c r="L90" s="280">
        <f>'1.2 Stundenverrechnungssatz'!$B$70</f>
        <v>0</v>
      </c>
      <c r="M90" s="42">
        <f>IF(I90='2.1 Leistungsrichtwerte'!$A$6,'2.1 Leistungsrichtwerte'!$E$6,IF('3.1 Raumbuch Kinderhaus Lumina'!I90='2.1 Leistungsrichtwerte'!$A$7,'2.1 Leistungsrichtwerte'!$E$7,IF('3.1 Raumbuch Kinderhaus Lumina'!I90='2.1 Leistungsrichtwerte'!$A$8,'2.1 Leistungsrichtwerte'!$E$8,IF('3.1 Raumbuch Kinderhaus Lumina'!I90='2.1 Leistungsrichtwerte'!$A$9,'2.1 Leistungsrichtwerte'!$E$9,IF('3.1 Raumbuch Kinderhaus Lumina'!I90='2.1 Leistungsrichtwerte'!$A$10,'2.1 Leistungsrichtwerte'!$E$10,IF('3.1 Raumbuch Kinderhaus Lumina'!I90='2.1 Leistungsrichtwerte'!$A$11,'2.1 Leistungsrichtwerte'!$E$11,IF('3.1 Raumbuch Kinderhaus Lumina'!I90='2.1 Leistungsrichtwerte'!$A$12,'2.1 Leistungsrichtwerte'!$E$12,IF('3.1 Raumbuch Kinderhaus Lumina'!I90='2.1 Leistungsrichtwerte'!$A$13,'2.1 Leistungsrichtwerte'!$E$13,IF('3.1 Raumbuch Kinderhaus Lumina'!I90='2.1 Leistungsrichtwerte'!$A$14,'2.1 Leistungsrichtwerte'!$E$14,IF('3.1 Raumbuch Kinderhaus Lumina'!I90='2.1 Leistungsrichtwerte'!$A$15,'2.1 Leistungsrichtwerte'!$E$15,IF('3.1 Raumbuch Kinderhaus Lumina'!I90='2.1 Leistungsrichtwerte'!$A$16,'2.1 Leistungsrichtwerte'!$E$16,IF('3.1 Raumbuch Kinderhaus Lumina'!I90='2.1 Leistungsrichtwerte'!$A$17,'2.1 Leistungsrichtwerte'!$E$17,IF('3.1 Raumbuch Kinderhaus Lumina'!I90='2.1 Leistungsrichtwerte'!$A$18,'2.1 Leistungsrichtwerte'!$E$18,IF(I90='2.1 Leistungsrichtwerte'!$A$19,'2.1 Leistungsrichtwerte'!$E$19,0))))))))))))))</f>
        <v>0</v>
      </c>
      <c r="N90" s="43">
        <f t="shared" si="39"/>
        <v>928.59360000000004</v>
      </c>
      <c r="O90" s="44" t="e">
        <f t="shared" si="40"/>
        <v>#DIV/0!</v>
      </c>
      <c r="P90" s="44" t="e">
        <f t="shared" si="41"/>
        <v>#DIV/0!</v>
      </c>
      <c r="Q90" s="47"/>
      <c r="R90" s="46" t="s">
        <v>203</v>
      </c>
    </row>
    <row r="91" spans="1:18" x14ac:dyDescent="0.3">
      <c r="A91" s="110">
        <v>75</v>
      </c>
      <c r="B91" s="105" t="s">
        <v>317</v>
      </c>
      <c r="C91" s="103" t="s">
        <v>208</v>
      </c>
      <c r="D91" s="198" t="s">
        <v>401</v>
      </c>
      <c r="E91" s="195" t="s">
        <v>402</v>
      </c>
      <c r="F91" s="196">
        <v>2.84</v>
      </c>
      <c r="G91" s="199" t="s">
        <v>207</v>
      </c>
      <c r="H91" s="112" t="s">
        <v>200</v>
      </c>
      <c r="I91" s="113" t="s">
        <v>32</v>
      </c>
      <c r="J91" s="114">
        <v>18.920000000000002</v>
      </c>
      <c r="K91" s="41">
        <f t="shared" si="38"/>
        <v>53.732800000000005</v>
      </c>
      <c r="L91" s="280">
        <f>'1.2 Stundenverrechnungssatz'!$B$70</f>
        <v>0</v>
      </c>
      <c r="M91" s="42">
        <f>IF(I91='2.1 Leistungsrichtwerte'!$A$6,'2.1 Leistungsrichtwerte'!$E$6,IF('3.1 Raumbuch Kinderhaus Lumina'!I91='2.1 Leistungsrichtwerte'!$A$7,'2.1 Leistungsrichtwerte'!$E$7,IF('3.1 Raumbuch Kinderhaus Lumina'!I91='2.1 Leistungsrichtwerte'!$A$8,'2.1 Leistungsrichtwerte'!$E$8,IF('3.1 Raumbuch Kinderhaus Lumina'!I91='2.1 Leistungsrichtwerte'!$A$9,'2.1 Leistungsrichtwerte'!$E$9,IF('3.1 Raumbuch Kinderhaus Lumina'!I91='2.1 Leistungsrichtwerte'!$A$10,'2.1 Leistungsrichtwerte'!$E$10,IF('3.1 Raumbuch Kinderhaus Lumina'!I91='2.1 Leistungsrichtwerte'!$A$11,'2.1 Leistungsrichtwerte'!$E$11,IF('3.1 Raumbuch Kinderhaus Lumina'!I91='2.1 Leistungsrichtwerte'!$A$12,'2.1 Leistungsrichtwerte'!$E$12,IF('3.1 Raumbuch Kinderhaus Lumina'!I91='2.1 Leistungsrichtwerte'!$A$13,'2.1 Leistungsrichtwerte'!$E$13,IF('3.1 Raumbuch Kinderhaus Lumina'!I91='2.1 Leistungsrichtwerte'!$A$14,'2.1 Leistungsrichtwerte'!$E$14,IF('3.1 Raumbuch Kinderhaus Lumina'!I91='2.1 Leistungsrichtwerte'!$A$15,'2.1 Leistungsrichtwerte'!$E$15,IF('3.1 Raumbuch Kinderhaus Lumina'!I91='2.1 Leistungsrichtwerte'!$A$16,'2.1 Leistungsrichtwerte'!$E$16,IF('3.1 Raumbuch Kinderhaus Lumina'!I91='2.1 Leistungsrichtwerte'!$A$17,'2.1 Leistungsrichtwerte'!$E$17,IF('3.1 Raumbuch Kinderhaus Lumina'!I91='2.1 Leistungsrichtwerte'!$A$18,'2.1 Leistungsrichtwerte'!$E$18,IF(I91='2.1 Leistungsrichtwerte'!$A$19,'2.1 Leistungsrichtwerte'!$E$19,0))))))))))))))</f>
        <v>0</v>
      </c>
      <c r="N91" s="43">
        <f t="shared" si="39"/>
        <v>644.79360000000008</v>
      </c>
      <c r="O91" s="44" t="e">
        <f t="shared" si="40"/>
        <v>#DIV/0!</v>
      </c>
      <c r="P91" s="44" t="e">
        <f t="shared" si="41"/>
        <v>#DIV/0!</v>
      </c>
      <c r="Q91" s="47"/>
      <c r="R91" s="46" t="s">
        <v>203</v>
      </c>
    </row>
    <row r="92" spans="1:18" x14ac:dyDescent="0.3">
      <c r="A92" s="110">
        <v>76</v>
      </c>
      <c r="B92" s="105" t="s">
        <v>317</v>
      </c>
      <c r="C92" s="103" t="s">
        <v>208</v>
      </c>
      <c r="D92" s="115" t="s">
        <v>403</v>
      </c>
      <c r="E92" s="195" t="s">
        <v>404</v>
      </c>
      <c r="F92" s="197">
        <v>5.04</v>
      </c>
      <c r="G92" s="111" t="s">
        <v>207</v>
      </c>
      <c r="H92" s="112" t="s">
        <v>201</v>
      </c>
      <c r="I92" s="113">
        <v>6</v>
      </c>
      <c r="J92" s="114">
        <v>3.83</v>
      </c>
      <c r="K92" s="41">
        <f t="shared" si="38"/>
        <v>19.3032</v>
      </c>
      <c r="L92" s="280">
        <f>'1.2 Stundenverrechnungssatz'!$B$70</f>
        <v>0</v>
      </c>
      <c r="M92" s="42">
        <f>IF(I92='2.1 Leistungsrichtwerte'!$A$6,'2.1 Leistungsrichtwerte'!$E$6,IF('3.1 Raumbuch Kinderhaus Lumina'!I92='2.1 Leistungsrichtwerte'!$A$7,'2.1 Leistungsrichtwerte'!$E$7,IF('3.1 Raumbuch Kinderhaus Lumina'!I92='2.1 Leistungsrichtwerte'!$A$8,'2.1 Leistungsrichtwerte'!$E$8,IF('3.1 Raumbuch Kinderhaus Lumina'!I92='2.1 Leistungsrichtwerte'!$A$9,'2.1 Leistungsrichtwerte'!$E$9,IF('3.1 Raumbuch Kinderhaus Lumina'!I92='2.1 Leistungsrichtwerte'!$A$10,'2.1 Leistungsrichtwerte'!$E$10,IF('3.1 Raumbuch Kinderhaus Lumina'!I92='2.1 Leistungsrichtwerte'!$A$11,'2.1 Leistungsrichtwerte'!$E$11,IF('3.1 Raumbuch Kinderhaus Lumina'!I92='2.1 Leistungsrichtwerte'!$A$12,'2.1 Leistungsrichtwerte'!$E$12,IF('3.1 Raumbuch Kinderhaus Lumina'!I92='2.1 Leistungsrichtwerte'!$A$13,'2.1 Leistungsrichtwerte'!$E$13,IF('3.1 Raumbuch Kinderhaus Lumina'!I92='2.1 Leistungsrichtwerte'!$A$14,'2.1 Leistungsrichtwerte'!$E$14,IF('3.1 Raumbuch Kinderhaus Lumina'!I92='2.1 Leistungsrichtwerte'!$A$15,'2.1 Leistungsrichtwerte'!$E$15,IF('3.1 Raumbuch Kinderhaus Lumina'!I92='2.1 Leistungsrichtwerte'!$A$16,'2.1 Leistungsrichtwerte'!$E$16,IF('3.1 Raumbuch Kinderhaus Lumina'!I92='2.1 Leistungsrichtwerte'!$A$17,'2.1 Leistungsrichtwerte'!$E$17,IF('3.1 Raumbuch Kinderhaus Lumina'!I92='2.1 Leistungsrichtwerte'!$A$18,'2.1 Leistungsrichtwerte'!$E$18,IF(I92='2.1 Leistungsrichtwerte'!$A$19,'2.1 Leistungsrichtwerte'!$E$19,0))))))))))))))</f>
        <v>0</v>
      </c>
      <c r="N92" s="43">
        <f t="shared" si="39"/>
        <v>231.63839999999999</v>
      </c>
      <c r="O92" s="44" t="e">
        <f t="shared" si="40"/>
        <v>#DIV/0!</v>
      </c>
      <c r="P92" s="44" t="e">
        <f t="shared" si="41"/>
        <v>#DIV/0!</v>
      </c>
      <c r="Q92" s="47"/>
      <c r="R92" s="46" t="s">
        <v>203</v>
      </c>
    </row>
    <row r="93" spans="1:18" x14ac:dyDescent="0.3">
      <c r="A93" s="110">
        <v>77</v>
      </c>
      <c r="B93" s="105" t="s">
        <v>317</v>
      </c>
      <c r="C93" s="103" t="s">
        <v>208</v>
      </c>
      <c r="D93" s="115" t="s">
        <v>405</v>
      </c>
      <c r="E93" s="195" t="s">
        <v>406</v>
      </c>
      <c r="F93" s="197">
        <v>5.04</v>
      </c>
      <c r="G93" s="111" t="s">
        <v>207</v>
      </c>
      <c r="H93" s="112" t="s">
        <v>201</v>
      </c>
      <c r="I93" s="113">
        <v>6</v>
      </c>
      <c r="J93" s="114">
        <v>3.83</v>
      </c>
      <c r="K93" s="41">
        <f t="shared" si="38"/>
        <v>19.3032</v>
      </c>
      <c r="L93" s="280">
        <f>'1.2 Stundenverrechnungssatz'!$B$70</f>
        <v>0</v>
      </c>
      <c r="M93" s="42">
        <f>IF(I93='2.1 Leistungsrichtwerte'!$A$6,'2.1 Leistungsrichtwerte'!$E$6,IF('3.1 Raumbuch Kinderhaus Lumina'!I93='2.1 Leistungsrichtwerte'!$A$7,'2.1 Leistungsrichtwerte'!$E$7,IF('3.1 Raumbuch Kinderhaus Lumina'!I93='2.1 Leistungsrichtwerte'!$A$8,'2.1 Leistungsrichtwerte'!$E$8,IF('3.1 Raumbuch Kinderhaus Lumina'!I93='2.1 Leistungsrichtwerte'!$A$9,'2.1 Leistungsrichtwerte'!$E$9,IF('3.1 Raumbuch Kinderhaus Lumina'!I93='2.1 Leistungsrichtwerte'!$A$10,'2.1 Leistungsrichtwerte'!$E$10,IF('3.1 Raumbuch Kinderhaus Lumina'!I93='2.1 Leistungsrichtwerte'!$A$11,'2.1 Leistungsrichtwerte'!$E$11,IF('3.1 Raumbuch Kinderhaus Lumina'!I93='2.1 Leistungsrichtwerte'!$A$12,'2.1 Leistungsrichtwerte'!$E$12,IF('3.1 Raumbuch Kinderhaus Lumina'!I93='2.1 Leistungsrichtwerte'!$A$13,'2.1 Leistungsrichtwerte'!$E$13,IF('3.1 Raumbuch Kinderhaus Lumina'!I93='2.1 Leistungsrichtwerte'!$A$14,'2.1 Leistungsrichtwerte'!$E$14,IF('3.1 Raumbuch Kinderhaus Lumina'!I93='2.1 Leistungsrichtwerte'!$A$15,'2.1 Leistungsrichtwerte'!$E$15,IF('3.1 Raumbuch Kinderhaus Lumina'!I93='2.1 Leistungsrichtwerte'!$A$16,'2.1 Leistungsrichtwerte'!$E$16,IF('3.1 Raumbuch Kinderhaus Lumina'!I93='2.1 Leistungsrichtwerte'!$A$17,'2.1 Leistungsrichtwerte'!$E$17,IF('3.1 Raumbuch Kinderhaus Lumina'!I93='2.1 Leistungsrichtwerte'!$A$18,'2.1 Leistungsrichtwerte'!$E$18,IF(I93='2.1 Leistungsrichtwerte'!$A$19,'2.1 Leistungsrichtwerte'!$E$19,0))))))))))))))</f>
        <v>0</v>
      </c>
      <c r="N93" s="43">
        <f t="shared" si="39"/>
        <v>231.63839999999999</v>
      </c>
      <c r="O93" s="44" t="e">
        <f t="shared" si="40"/>
        <v>#DIV/0!</v>
      </c>
      <c r="P93" s="44" t="e">
        <f t="shared" si="41"/>
        <v>#DIV/0!</v>
      </c>
      <c r="Q93" s="47"/>
      <c r="R93" s="46" t="s">
        <v>203</v>
      </c>
    </row>
    <row r="94" spans="1:18" x14ac:dyDescent="0.3">
      <c r="A94" s="110">
        <v>78</v>
      </c>
      <c r="B94" s="105" t="s">
        <v>317</v>
      </c>
      <c r="C94" s="103" t="s">
        <v>208</v>
      </c>
      <c r="D94" s="115" t="s">
        <v>407</v>
      </c>
      <c r="E94" s="195" t="s">
        <v>408</v>
      </c>
      <c r="F94" s="197">
        <v>14.08</v>
      </c>
      <c r="G94" s="111" t="s">
        <v>207</v>
      </c>
      <c r="H94" s="112" t="s">
        <v>201</v>
      </c>
      <c r="I94" s="113">
        <v>6</v>
      </c>
      <c r="J94" s="114">
        <v>3.83</v>
      </c>
      <c r="K94" s="41">
        <f t="shared" si="38"/>
        <v>53.926400000000001</v>
      </c>
      <c r="L94" s="280">
        <f>'1.2 Stundenverrechnungssatz'!$B$70</f>
        <v>0</v>
      </c>
      <c r="M94" s="42">
        <f>IF(I94='2.1 Leistungsrichtwerte'!$A$6,'2.1 Leistungsrichtwerte'!$E$6,IF('3.1 Raumbuch Kinderhaus Lumina'!I94='2.1 Leistungsrichtwerte'!$A$7,'2.1 Leistungsrichtwerte'!$E$7,IF('3.1 Raumbuch Kinderhaus Lumina'!I94='2.1 Leistungsrichtwerte'!$A$8,'2.1 Leistungsrichtwerte'!$E$8,IF('3.1 Raumbuch Kinderhaus Lumina'!I94='2.1 Leistungsrichtwerte'!$A$9,'2.1 Leistungsrichtwerte'!$E$9,IF('3.1 Raumbuch Kinderhaus Lumina'!I94='2.1 Leistungsrichtwerte'!$A$10,'2.1 Leistungsrichtwerte'!$E$10,IF('3.1 Raumbuch Kinderhaus Lumina'!I94='2.1 Leistungsrichtwerte'!$A$11,'2.1 Leistungsrichtwerte'!$E$11,IF('3.1 Raumbuch Kinderhaus Lumina'!I94='2.1 Leistungsrichtwerte'!$A$12,'2.1 Leistungsrichtwerte'!$E$12,IF('3.1 Raumbuch Kinderhaus Lumina'!I94='2.1 Leistungsrichtwerte'!$A$13,'2.1 Leistungsrichtwerte'!$E$13,IF('3.1 Raumbuch Kinderhaus Lumina'!I94='2.1 Leistungsrichtwerte'!$A$14,'2.1 Leistungsrichtwerte'!$E$14,IF('3.1 Raumbuch Kinderhaus Lumina'!I94='2.1 Leistungsrichtwerte'!$A$15,'2.1 Leistungsrichtwerte'!$E$15,IF('3.1 Raumbuch Kinderhaus Lumina'!I94='2.1 Leistungsrichtwerte'!$A$16,'2.1 Leistungsrichtwerte'!$E$16,IF('3.1 Raumbuch Kinderhaus Lumina'!I94='2.1 Leistungsrichtwerte'!$A$17,'2.1 Leistungsrichtwerte'!$E$17,IF('3.1 Raumbuch Kinderhaus Lumina'!I94='2.1 Leistungsrichtwerte'!$A$18,'2.1 Leistungsrichtwerte'!$E$18,IF(I94='2.1 Leistungsrichtwerte'!$A$19,'2.1 Leistungsrichtwerte'!$E$19,0))))))))))))))</f>
        <v>0</v>
      </c>
      <c r="N94" s="43">
        <f t="shared" si="39"/>
        <v>647.11680000000001</v>
      </c>
      <c r="O94" s="44" t="e">
        <f t="shared" si="40"/>
        <v>#DIV/0!</v>
      </c>
      <c r="P94" s="44" t="e">
        <f t="shared" si="41"/>
        <v>#DIV/0!</v>
      </c>
      <c r="Q94" s="47"/>
      <c r="R94" s="46" t="s">
        <v>203</v>
      </c>
    </row>
    <row r="95" spans="1:18" x14ac:dyDescent="0.3">
      <c r="A95" s="110">
        <v>79</v>
      </c>
      <c r="B95" s="105" t="s">
        <v>317</v>
      </c>
      <c r="C95" s="103" t="s">
        <v>208</v>
      </c>
      <c r="D95" s="115" t="s">
        <v>409</v>
      </c>
      <c r="E95" s="195" t="s">
        <v>169</v>
      </c>
      <c r="F95" s="197">
        <v>8.7200000000000006</v>
      </c>
      <c r="G95" s="111" t="s">
        <v>207</v>
      </c>
      <c r="H95" s="112" t="s">
        <v>200</v>
      </c>
      <c r="I95" s="113" t="s">
        <v>32</v>
      </c>
      <c r="J95" s="114">
        <v>18.920000000000002</v>
      </c>
      <c r="K95" s="41">
        <f t="shared" si="38"/>
        <v>164.98240000000004</v>
      </c>
      <c r="L95" s="280">
        <f>'1.2 Stundenverrechnungssatz'!$B$70</f>
        <v>0</v>
      </c>
      <c r="M95" s="42">
        <f>IF(I95='2.1 Leistungsrichtwerte'!$A$6,'2.1 Leistungsrichtwerte'!$E$6,IF('3.1 Raumbuch Kinderhaus Lumina'!I95='2.1 Leistungsrichtwerte'!$A$7,'2.1 Leistungsrichtwerte'!$E$7,IF('3.1 Raumbuch Kinderhaus Lumina'!I95='2.1 Leistungsrichtwerte'!$A$8,'2.1 Leistungsrichtwerte'!$E$8,IF('3.1 Raumbuch Kinderhaus Lumina'!I95='2.1 Leistungsrichtwerte'!$A$9,'2.1 Leistungsrichtwerte'!$E$9,IF('3.1 Raumbuch Kinderhaus Lumina'!I95='2.1 Leistungsrichtwerte'!$A$10,'2.1 Leistungsrichtwerte'!$E$10,IF('3.1 Raumbuch Kinderhaus Lumina'!I95='2.1 Leistungsrichtwerte'!$A$11,'2.1 Leistungsrichtwerte'!$E$11,IF('3.1 Raumbuch Kinderhaus Lumina'!I95='2.1 Leistungsrichtwerte'!$A$12,'2.1 Leistungsrichtwerte'!$E$12,IF('3.1 Raumbuch Kinderhaus Lumina'!I95='2.1 Leistungsrichtwerte'!$A$13,'2.1 Leistungsrichtwerte'!$E$13,IF('3.1 Raumbuch Kinderhaus Lumina'!I95='2.1 Leistungsrichtwerte'!$A$14,'2.1 Leistungsrichtwerte'!$E$14,IF('3.1 Raumbuch Kinderhaus Lumina'!I95='2.1 Leistungsrichtwerte'!$A$15,'2.1 Leistungsrichtwerte'!$E$15,IF('3.1 Raumbuch Kinderhaus Lumina'!I95='2.1 Leistungsrichtwerte'!$A$16,'2.1 Leistungsrichtwerte'!$E$16,IF('3.1 Raumbuch Kinderhaus Lumina'!I95='2.1 Leistungsrichtwerte'!$A$17,'2.1 Leistungsrichtwerte'!$E$17,IF('3.1 Raumbuch Kinderhaus Lumina'!I95='2.1 Leistungsrichtwerte'!$A$18,'2.1 Leistungsrichtwerte'!$E$18,IF(I95='2.1 Leistungsrichtwerte'!$A$19,'2.1 Leistungsrichtwerte'!$E$19,0))))))))))))))</f>
        <v>0</v>
      </c>
      <c r="N95" s="43">
        <f t="shared" si="39"/>
        <v>1979.7888000000005</v>
      </c>
      <c r="O95" s="44" t="e">
        <f t="shared" si="40"/>
        <v>#DIV/0!</v>
      </c>
      <c r="P95" s="44" t="e">
        <f t="shared" si="41"/>
        <v>#DIV/0!</v>
      </c>
      <c r="Q95" s="47"/>
      <c r="R95" s="46" t="s">
        <v>203</v>
      </c>
    </row>
    <row r="96" spans="1:18" x14ac:dyDescent="0.3">
      <c r="A96" s="110">
        <v>80</v>
      </c>
      <c r="B96" s="105" t="s">
        <v>317</v>
      </c>
      <c r="C96" s="103" t="s">
        <v>208</v>
      </c>
      <c r="D96" s="115" t="s">
        <v>410</v>
      </c>
      <c r="E96" s="195" t="s">
        <v>212</v>
      </c>
      <c r="F96" s="197">
        <v>10.91</v>
      </c>
      <c r="G96" s="111" t="s">
        <v>207</v>
      </c>
      <c r="H96" s="112" t="s">
        <v>210</v>
      </c>
      <c r="I96" s="113">
        <v>6</v>
      </c>
      <c r="J96" s="114">
        <v>0</v>
      </c>
      <c r="K96" s="41">
        <f t="shared" si="38"/>
        <v>0</v>
      </c>
      <c r="L96" s="280">
        <f>'1.2 Stundenverrechnungssatz'!$B$70</f>
        <v>0</v>
      </c>
      <c r="M96" s="42">
        <f>IF(I96='2.1 Leistungsrichtwerte'!$A$6,'2.1 Leistungsrichtwerte'!$E$6,IF('3.1 Raumbuch Kinderhaus Lumina'!I96='2.1 Leistungsrichtwerte'!$A$7,'2.1 Leistungsrichtwerte'!$E$7,IF('3.1 Raumbuch Kinderhaus Lumina'!I96='2.1 Leistungsrichtwerte'!$A$8,'2.1 Leistungsrichtwerte'!$E$8,IF('3.1 Raumbuch Kinderhaus Lumina'!I96='2.1 Leistungsrichtwerte'!$A$9,'2.1 Leistungsrichtwerte'!$E$9,IF('3.1 Raumbuch Kinderhaus Lumina'!I96='2.1 Leistungsrichtwerte'!$A$10,'2.1 Leistungsrichtwerte'!$E$10,IF('3.1 Raumbuch Kinderhaus Lumina'!I96='2.1 Leistungsrichtwerte'!$A$11,'2.1 Leistungsrichtwerte'!$E$11,IF('3.1 Raumbuch Kinderhaus Lumina'!I96='2.1 Leistungsrichtwerte'!$A$12,'2.1 Leistungsrichtwerte'!$E$12,IF('3.1 Raumbuch Kinderhaus Lumina'!I96='2.1 Leistungsrichtwerte'!$A$13,'2.1 Leistungsrichtwerte'!$E$13,IF('3.1 Raumbuch Kinderhaus Lumina'!I96='2.1 Leistungsrichtwerte'!$A$14,'2.1 Leistungsrichtwerte'!$E$14,IF('3.1 Raumbuch Kinderhaus Lumina'!I96='2.1 Leistungsrichtwerte'!$A$15,'2.1 Leistungsrichtwerte'!$E$15,IF('3.1 Raumbuch Kinderhaus Lumina'!I96='2.1 Leistungsrichtwerte'!$A$16,'2.1 Leistungsrichtwerte'!$E$16,IF('3.1 Raumbuch Kinderhaus Lumina'!I96='2.1 Leistungsrichtwerte'!$A$17,'2.1 Leistungsrichtwerte'!$E$17,IF('3.1 Raumbuch Kinderhaus Lumina'!I96='2.1 Leistungsrichtwerte'!$A$18,'2.1 Leistungsrichtwerte'!$E$18,IF(I96='2.1 Leistungsrichtwerte'!$A$19,'2.1 Leistungsrichtwerte'!$E$19,0))))))))))))))</f>
        <v>0</v>
      </c>
      <c r="N96" s="43">
        <f t="shared" si="39"/>
        <v>0</v>
      </c>
      <c r="O96" s="44" t="e">
        <f t="shared" si="40"/>
        <v>#DIV/0!</v>
      </c>
      <c r="P96" s="44" t="e">
        <f t="shared" si="41"/>
        <v>#DIV/0!</v>
      </c>
      <c r="Q96" s="47"/>
      <c r="R96" s="46"/>
    </row>
    <row r="97" spans="1:18" x14ac:dyDescent="0.3">
      <c r="A97" s="110">
        <v>81</v>
      </c>
      <c r="B97" s="105" t="s">
        <v>317</v>
      </c>
      <c r="C97" s="103" t="s">
        <v>208</v>
      </c>
      <c r="D97" s="115" t="s">
        <v>411</v>
      </c>
      <c r="E97" s="195" t="s">
        <v>205</v>
      </c>
      <c r="F97" s="197">
        <v>40.75</v>
      </c>
      <c r="G97" s="111" t="s">
        <v>207</v>
      </c>
      <c r="H97" s="112" t="s">
        <v>200</v>
      </c>
      <c r="I97" s="113" t="s">
        <v>30</v>
      </c>
      <c r="J97" s="114">
        <v>18.920000000000002</v>
      </c>
      <c r="K97" s="41">
        <f t="shared" si="38"/>
        <v>770.99000000000012</v>
      </c>
      <c r="L97" s="280">
        <f>'1.2 Stundenverrechnungssatz'!$B$70</f>
        <v>0</v>
      </c>
      <c r="M97" s="42">
        <f>IF(I97='2.1 Leistungsrichtwerte'!$A$6,'2.1 Leistungsrichtwerte'!$E$6,IF('3.1 Raumbuch Kinderhaus Lumina'!I97='2.1 Leistungsrichtwerte'!$A$7,'2.1 Leistungsrichtwerte'!$E$7,IF('3.1 Raumbuch Kinderhaus Lumina'!I97='2.1 Leistungsrichtwerte'!$A$8,'2.1 Leistungsrichtwerte'!$E$8,IF('3.1 Raumbuch Kinderhaus Lumina'!I97='2.1 Leistungsrichtwerte'!$A$9,'2.1 Leistungsrichtwerte'!$E$9,IF('3.1 Raumbuch Kinderhaus Lumina'!I97='2.1 Leistungsrichtwerte'!$A$10,'2.1 Leistungsrichtwerte'!$E$10,IF('3.1 Raumbuch Kinderhaus Lumina'!I97='2.1 Leistungsrichtwerte'!$A$11,'2.1 Leistungsrichtwerte'!$E$11,IF('3.1 Raumbuch Kinderhaus Lumina'!I97='2.1 Leistungsrichtwerte'!$A$12,'2.1 Leistungsrichtwerte'!$E$12,IF('3.1 Raumbuch Kinderhaus Lumina'!I97='2.1 Leistungsrichtwerte'!$A$13,'2.1 Leistungsrichtwerte'!$E$13,IF('3.1 Raumbuch Kinderhaus Lumina'!I97='2.1 Leistungsrichtwerte'!$A$14,'2.1 Leistungsrichtwerte'!$E$14,IF('3.1 Raumbuch Kinderhaus Lumina'!I97='2.1 Leistungsrichtwerte'!$A$15,'2.1 Leistungsrichtwerte'!$E$15,IF('3.1 Raumbuch Kinderhaus Lumina'!I97='2.1 Leistungsrichtwerte'!$A$16,'2.1 Leistungsrichtwerte'!$E$16,IF('3.1 Raumbuch Kinderhaus Lumina'!I97='2.1 Leistungsrichtwerte'!$A$17,'2.1 Leistungsrichtwerte'!$E$17,IF('3.1 Raumbuch Kinderhaus Lumina'!I97='2.1 Leistungsrichtwerte'!$A$18,'2.1 Leistungsrichtwerte'!$E$18,IF(I97='2.1 Leistungsrichtwerte'!$A$19,'2.1 Leistungsrichtwerte'!$E$19,0))))))))))))))</f>
        <v>0</v>
      </c>
      <c r="N97" s="43">
        <f t="shared" si="39"/>
        <v>9251.880000000001</v>
      </c>
      <c r="O97" s="44" t="e">
        <f t="shared" si="40"/>
        <v>#DIV/0!</v>
      </c>
      <c r="P97" s="44" t="e">
        <f t="shared" si="41"/>
        <v>#DIV/0!</v>
      </c>
      <c r="Q97" s="47"/>
      <c r="R97" s="46" t="s">
        <v>203</v>
      </c>
    </row>
  </sheetData>
  <sheetProtection algorithmName="SHA-512" hashValue="ObJ7LI8JeKvBUXFE2zMpWdofHYO5IvemuGFGxHUMUSgiZQtEGniJZGo4m4mODFxtnS/A7pfKuFH6Ds3q5+oYNQ==" saltValue="rcBxhGI97giM8kvBlyD5nw==" spinCount="100000" sheet="1" objects="1" scenarios="1"/>
  <autoFilter ref="A15:R97" xr:uid="{00000000-0009-0000-0000-000004000000}"/>
  <mergeCells count="38">
    <mergeCell ref="L6:R6"/>
    <mergeCell ref="Q15:Q16"/>
    <mergeCell ref="R15:R16"/>
    <mergeCell ref="O15:O16"/>
    <mergeCell ref="L12:M12"/>
    <mergeCell ref="O12:P12"/>
    <mergeCell ref="L13:M13"/>
    <mergeCell ref="L7:M7"/>
    <mergeCell ref="L8:M8"/>
    <mergeCell ref="L9:M9"/>
    <mergeCell ref="L11:M11"/>
    <mergeCell ref="Q7:R7"/>
    <mergeCell ref="Q8:R8"/>
    <mergeCell ref="Q9:R9"/>
    <mergeCell ref="Q11:R11"/>
    <mergeCell ref="Q14:R14"/>
    <mergeCell ref="A15:A16"/>
    <mergeCell ref="B15:B16"/>
    <mergeCell ref="C15:C16"/>
    <mergeCell ref="D15:D16"/>
    <mergeCell ref="E15:E16"/>
    <mergeCell ref="F15:F16"/>
    <mergeCell ref="G15:G16"/>
    <mergeCell ref="H15:H16"/>
    <mergeCell ref="I15:I16"/>
    <mergeCell ref="P15:P16"/>
    <mergeCell ref="J15:J16"/>
    <mergeCell ref="K15:K16"/>
    <mergeCell ref="L15:L16"/>
    <mergeCell ref="M15:M16"/>
    <mergeCell ref="N15:N16"/>
    <mergeCell ref="L10:M10"/>
    <mergeCell ref="O10:P10"/>
    <mergeCell ref="Q10:R10"/>
    <mergeCell ref="Q12:R12"/>
    <mergeCell ref="Q13:R13"/>
    <mergeCell ref="O11:P11"/>
    <mergeCell ref="O13:P13"/>
  </mergeCells>
  <phoneticPr fontId="25" type="noConversion"/>
  <hyperlinks>
    <hyperlink ref="Q14" location="Bearbeitungshinweise!C36" display="Bearbeitungshinweise" xr:uid="{00000000-0004-0000-0400-000000000000}"/>
  </hyperlinks>
  <printOptions horizontalCentered="1"/>
  <pageMargins left="0.31496062992125984" right="0.31496062992125984" top="0.19685039370078741" bottom="0.39370078740157483" header="0.31496062992125984" footer="0.31496062992125984"/>
  <pageSetup paperSize="9" scale="42" orientation="landscape" r:id="rId1"/>
  <headerFooter>
    <oddFooter>&amp;R&amp;6© Gerd Schöffl, Kassel 2019</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9">
    <tabColor rgb="FF00B050"/>
  </sheetPr>
  <dimension ref="A1:AH112"/>
  <sheetViews>
    <sheetView zoomScaleNormal="100" workbookViewId="0">
      <selection activeCell="C10" sqref="C10"/>
    </sheetView>
  </sheetViews>
  <sheetFormatPr baseColWidth="10" defaultRowHeight="14.4" x14ac:dyDescent="0.3"/>
  <cols>
    <col min="2" max="2" width="61.5546875" bestFit="1" customWidth="1"/>
    <col min="3" max="5" width="11.6640625" customWidth="1"/>
    <col min="6" max="6" width="13.44140625" customWidth="1"/>
    <col min="7" max="7" width="13.21875" customWidth="1"/>
    <col min="8" max="8" width="12.44140625" customWidth="1"/>
    <col min="9" max="9" width="13.5546875" bestFit="1" customWidth="1"/>
    <col min="10" max="13" width="11.44140625" style="1"/>
    <col min="14" max="14" width="15.5546875" style="1" bestFit="1" customWidth="1"/>
    <col min="15" max="15" width="16.109375" style="1" bestFit="1" customWidth="1"/>
    <col min="16" max="34" width="11.44140625" style="1"/>
  </cols>
  <sheetData>
    <row r="1" spans="1:34" s="1" customFormat="1" x14ac:dyDescent="0.3">
      <c r="A1" s="325" t="str">
        <f>"Firma:" &amp;'1.1 Stammdaten'!C10</f>
        <v>Firma:</v>
      </c>
      <c r="B1" s="401"/>
      <c r="C1" s="401"/>
      <c r="D1" s="401"/>
      <c r="E1" s="401"/>
      <c r="F1" s="402"/>
      <c r="G1" s="403" t="s">
        <v>110</v>
      </c>
      <c r="H1" s="404"/>
      <c r="I1" s="404"/>
    </row>
    <row r="2" spans="1:34" s="1" customFormat="1" ht="5.25" customHeight="1" x14ac:dyDescent="0.3">
      <c r="A2" s="406"/>
      <c r="B2" s="373"/>
      <c r="C2" s="373"/>
      <c r="D2" s="373"/>
      <c r="E2" s="373"/>
      <c r="F2" s="373"/>
      <c r="G2" s="404"/>
      <c r="H2" s="404"/>
      <c r="I2" s="404"/>
    </row>
    <row r="3" spans="1:34" s="1" customFormat="1" ht="28.8" customHeight="1" x14ac:dyDescent="0.3">
      <c r="A3" s="374" t="str">
        <f>"Objekt: "&amp;('1.1 Stammdaten'!C6)</f>
        <v>Objekt: Unterhalts- und Grundreinigung im Kinderhaus Lumina, Amalie-Wündisch-Straße 8, 34131 Kassel</v>
      </c>
      <c r="B3" s="376"/>
      <c r="C3" s="376"/>
      <c r="D3" s="376"/>
      <c r="E3" s="376"/>
      <c r="F3" s="377"/>
      <c r="G3" s="404"/>
      <c r="H3" s="404"/>
      <c r="I3" s="404"/>
    </row>
    <row r="4" spans="1:34" s="20" customFormat="1" ht="30.75" customHeight="1" x14ac:dyDescent="0.4">
      <c r="A4" s="116" t="s">
        <v>66</v>
      </c>
      <c r="B4" s="117"/>
      <c r="C4" s="117"/>
      <c r="D4" s="117"/>
      <c r="E4" s="117"/>
      <c r="F4" s="117"/>
      <c r="G4" s="404"/>
      <c r="H4" s="404"/>
      <c r="I4" s="404"/>
      <c r="J4" s="19"/>
      <c r="K4" s="19"/>
      <c r="L4" s="19"/>
      <c r="M4" s="19"/>
      <c r="N4" s="19"/>
      <c r="O4" s="19"/>
      <c r="P4" s="19"/>
      <c r="Q4" s="19"/>
      <c r="R4" s="19"/>
      <c r="S4" s="19"/>
      <c r="T4" s="19"/>
      <c r="U4" s="19"/>
      <c r="V4" s="19"/>
      <c r="W4" s="19"/>
      <c r="X4" s="19"/>
      <c r="Y4" s="19"/>
      <c r="Z4" s="19"/>
      <c r="AA4" s="19"/>
      <c r="AB4" s="19"/>
      <c r="AC4" s="19"/>
      <c r="AD4" s="19"/>
      <c r="AE4" s="19"/>
      <c r="AF4" s="19"/>
      <c r="AG4" s="19"/>
      <c r="AH4" s="19"/>
    </row>
    <row r="5" spans="1:34" s="20" customFormat="1" ht="9.75" customHeight="1" x14ac:dyDescent="0.4">
      <c r="A5" s="116"/>
      <c r="B5" s="116"/>
      <c r="C5" s="117"/>
      <c r="D5" s="117"/>
      <c r="E5" s="117"/>
      <c r="F5" s="118"/>
      <c r="G5" s="404"/>
      <c r="H5" s="404"/>
      <c r="I5" s="404"/>
      <c r="J5" s="19"/>
      <c r="K5" s="19"/>
      <c r="L5" s="19"/>
      <c r="M5" s="19"/>
      <c r="N5" s="19"/>
      <c r="O5" s="19"/>
      <c r="P5" s="19"/>
      <c r="Q5" s="19"/>
      <c r="R5" s="19"/>
      <c r="S5" s="19"/>
      <c r="T5" s="19"/>
      <c r="U5" s="19"/>
      <c r="V5" s="19"/>
      <c r="W5" s="19"/>
      <c r="X5" s="19"/>
      <c r="Y5" s="19"/>
      <c r="Z5" s="19"/>
      <c r="AA5" s="19"/>
      <c r="AB5" s="19"/>
      <c r="AC5" s="19"/>
      <c r="AD5" s="19"/>
      <c r="AE5" s="19"/>
      <c r="AF5" s="19"/>
      <c r="AG5" s="19"/>
      <c r="AH5" s="19"/>
    </row>
    <row r="6" spans="1:34" s="20" customFormat="1" ht="12.75" customHeight="1" x14ac:dyDescent="0.25">
      <c r="A6" s="21" t="s">
        <v>81</v>
      </c>
      <c r="B6" s="117"/>
      <c r="C6" s="117"/>
      <c r="D6" s="117"/>
      <c r="E6" s="117"/>
      <c r="F6" s="117"/>
      <c r="G6" s="404"/>
      <c r="H6" s="404"/>
      <c r="I6" s="404"/>
      <c r="J6" s="19"/>
      <c r="K6" s="19"/>
      <c r="L6" s="19"/>
      <c r="M6" s="19"/>
      <c r="N6" s="19"/>
      <c r="O6" s="19"/>
      <c r="P6" s="19"/>
      <c r="Q6" s="19"/>
      <c r="R6" s="19"/>
      <c r="S6" s="19"/>
      <c r="T6" s="19"/>
      <c r="U6" s="19"/>
      <c r="V6" s="19"/>
      <c r="W6" s="19"/>
      <c r="X6" s="19"/>
      <c r="Y6" s="19"/>
      <c r="Z6" s="19"/>
      <c r="AA6" s="19"/>
      <c r="AB6" s="19"/>
      <c r="AC6" s="19"/>
      <c r="AD6" s="19"/>
      <c r="AE6" s="19"/>
      <c r="AF6" s="19"/>
      <c r="AG6" s="19"/>
      <c r="AH6" s="19"/>
    </row>
    <row r="7" spans="1:34" s="20" customFormat="1" ht="13.2" x14ac:dyDescent="0.25">
      <c r="A7" s="119"/>
      <c r="B7" s="117"/>
      <c r="C7" s="117"/>
      <c r="D7" s="117"/>
      <c r="E7" s="117"/>
      <c r="F7" s="117"/>
      <c r="G7" s="405"/>
      <c r="H7" s="405"/>
      <c r="I7" s="405"/>
      <c r="J7" s="19"/>
      <c r="K7" s="19"/>
      <c r="L7" s="19"/>
      <c r="M7" s="19"/>
      <c r="N7" s="19"/>
      <c r="O7" s="19"/>
      <c r="P7" s="19"/>
      <c r="Q7" s="19"/>
      <c r="R7" s="19"/>
      <c r="S7" s="19"/>
      <c r="T7" s="19"/>
      <c r="U7" s="19"/>
      <c r="V7" s="19"/>
      <c r="W7" s="19"/>
      <c r="X7" s="19"/>
      <c r="Y7" s="19"/>
      <c r="Z7" s="19"/>
      <c r="AA7" s="19"/>
      <c r="AB7" s="19"/>
      <c r="AC7" s="19"/>
      <c r="AD7" s="19"/>
      <c r="AE7" s="19"/>
      <c r="AF7" s="19"/>
      <c r="AG7" s="19"/>
      <c r="AH7" s="19"/>
    </row>
    <row r="8" spans="1:34" s="20" customFormat="1" ht="24.9" customHeight="1" x14ac:dyDescent="0.25">
      <c r="A8" s="407" t="s">
        <v>51</v>
      </c>
      <c r="B8" s="407" t="s">
        <v>82</v>
      </c>
      <c r="C8" s="409" t="s">
        <v>113</v>
      </c>
      <c r="D8" s="410"/>
      <c r="E8" s="410"/>
      <c r="F8" s="410"/>
      <c r="G8" s="411"/>
      <c r="H8" s="412" t="s">
        <v>114</v>
      </c>
      <c r="I8" s="407" t="s">
        <v>83</v>
      </c>
      <c r="J8" s="19"/>
      <c r="K8" s="19"/>
      <c r="L8" s="19"/>
      <c r="M8" s="19"/>
      <c r="N8" s="19"/>
      <c r="O8" s="19"/>
      <c r="P8" s="19"/>
      <c r="Q8" s="19"/>
      <c r="R8" s="19"/>
      <c r="S8" s="19"/>
      <c r="T8" s="19"/>
      <c r="U8" s="19"/>
      <c r="V8" s="19"/>
      <c r="W8" s="19"/>
      <c r="X8" s="19"/>
      <c r="Y8" s="19"/>
      <c r="Z8" s="19"/>
      <c r="AA8" s="19"/>
      <c r="AB8" s="19"/>
      <c r="AC8" s="19"/>
      <c r="AD8" s="19"/>
      <c r="AE8" s="19"/>
      <c r="AF8" s="19"/>
      <c r="AG8" s="19"/>
      <c r="AH8" s="19"/>
    </row>
    <row r="9" spans="1:34" s="20" customFormat="1" ht="45" customHeight="1" x14ac:dyDescent="0.25">
      <c r="A9" s="408"/>
      <c r="B9" s="408"/>
      <c r="C9" s="120" t="s">
        <v>84</v>
      </c>
      <c r="D9" s="120" t="s">
        <v>85</v>
      </c>
      <c r="E9" s="120" t="s">
        <v>86</v>
      </c>
      <c r="F9" s="120" t="s">
        <v>87</v>
      </c>
      <c r="G9" s="120" t="s">
        <v>88</v>
      </c>
      <c r="H9" s="413"/>
      <c r="I9" s="408"/>
      <c r="J9" s="19"/>
      <c r="K9" s="19"/>
      <c r="L9" s="19"/>
      <c r="M9" s="19"/>
      <c r="N9" s="19"/>
      <c r="O9" s="19"/>
      <c r="P9" s="19"/>
      <c r="Q9" s="19"/>
      <c r="R9" s="19"/>
      <c r="S9" s="19"/>
      <c r="T9" s="19"/>
      <c r="U9" s="19"/>
      <c r="V9" s="19"/>
      <c r="W9" s="19"/>
      <c r="X9" s="19"/>
      <c r="Y9" s="19"/>
      <c r="Z9" s="19"/>
      <c r="AA9" s="19"/>
      <c r="AB9" s="19"/>
      <c r="AC9" s="19"/>
      <c r="AD9" s="19"/>
      <c r="AE9" s="19"/>
      <c r="AF9" s="19"/>
      <c r="AG9" s="19"/>
      <c r="AH9" s="19"/>
    </row>
    <row r="10" spans="1:34" s="20" customFormat="1" ht="24.9" customHeight="1" x14ac:dyDescent="0.25">
      <c r="A10" s="121">
        <v>1</v>
      </c>
      <c r="B10" s="122" t="s">
        <v>89</v>
      </c>
      <c r="C10" s="123"/>
      <c r="D10" s="123"/>
      <c r="E10" s="123"/>
      <c r="F10" s="123"/>
      <c r="G10" s="123"/>
      <c r="H10" s="123"/>
      <c r="I10" s="124" t="s">
        <v>217</v>
      </c>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row>
    <row r="11" spans="1:34" s="20" customFormat="1" ht="24.9" customHeight="1" x14ac:dyDescent="0.25">
      <c r="A11" s="121">
        <v>2</v>
      </c>
      <c r="B11" s="122" t="s">
        <v>90</v>
      </c>
      <c r="C11" s="123"/>
      <c r="D11" s="123"/>
      <c r="E11" s="123"/>
      <c r="F11" s="123"/>
      <c r="G11" s="123"/>
      <c r="H11" s="123"/>
      <c r="I11" s="124" t="s">
        <v>217</v>
      </c>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row>
    <row r="12" spans="1:34" s="20" customFormat="1" ht="24.9" customHeight="1" x14ac:dyDescent="0.25">
      <c r="A12" s="121">
        <v>3</v>
      </c>
      <c r="B12" s="122" t="s">
        <v>91</v>
      </c>
      <c r="C12" s="123"/>
      <c r="D12" s="123"/>
      <c r="E12" s="123"/>
      <c r="F12" s="123"/>
      <c r="G12" s="123"/>
      <c r="H12" s="123"/>
      <c r="I12" s="124" t="s">
        <v>217</v>
      </c>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row>
    <row r="13" spans="1:34" s="20" customFormat="1" ht="24.9" customHeight="1" x14ac:dyDescent="0.25">
      <c r="A13" s="121">
        <v>4</v>
      </c>
      <c r="B13" s="122" t="s">
        <v>92</v>
      </c>
      <c r="C13" s="123"/>
      <c r="D13" s="123"/>
      <c r="E13" s="123"/>
      <c r="F13" s="123"/>
      <c r="G13" s="123"/>
      <c r="H13" s="123"/>
      <c r="I13" s="124" t="s">
        <v>217</v>
      </c>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row>
    <row r="14" spans="1:34" s="20" customFormat="1" ht="24.9" customHeight="1" x14ac:dyDescent="0.25">
      <c r="A14" s="121">
        <v>5</v>
      </c>
      <c r="B14" s="122" t="s">
        <v>93</v>
      </c>
      <c r="C14" s="123"/>
      <c r="D14" s="123"/>
      <c r="E14" s="123"/>
      <c r="F14" s="123"/>
      <c r="G14" s="123"/>
      <c r="H14" s="123"/>
      <c r="I14" s="124" t="s">
        <v>217</v>
      </c>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row>
    <row r="15" spans="1:34" s="20" customFormat="1" ht="24.9" customHeight="1" x14ac:dyDescent="0.25">
      <c r="A15" s="121">
        <v>6</v>
      </c>
      <c r="B15" s="122" t="s">
        <v>94</v>
      </c>
      <c r="C15" s="123"/>
      <c r="D15" s="123"/>
      <c r="E15" s="123"/>
      <c r="F15" s="123"/>
      <c r="G15" s="123"/>
      <c r="H15" s="123"/>
      <c r="I15" s="124" t="s">
        <v>217</v>
      </c>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row>
    <row r="16" spans="1:34" s="20" customFormat="1" ht="24.9" customHeight="1" x14ac:dyDescent="0.25">
      <c r="A16" s="121">
        <v>7</v>
      </c>
      <c r="B16" s="122" t="s">
        <v>95</v>
      </c>
      <c r="C16" s="123"/>
      <c r="D16" s="123"/>
      <c r="E16" s="123"/>
      <c r="F16" s="123"/>
      <c r="G16" s="123"/>
      <c r="H16" s="123"/>
      <c r="I16" s="124" t="s">
        <v>217</v>
      </c>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row>
    <row r="17" spans="1:34" s="20" customFormat="1" ht="24.9" customHeight="1" x14ac:dyDescent="0.25">
      <c r="A17" s="121">
        <v>8</v>
      </c>
      <c r="B17" s="122" t="s">
        <v>96</v>
      </c>
      <c r="C17" s="123"/>
      <c r="D17" s="123"/>
      <c r="E17" s="123"/>
      <c r="F17" s="123"/>
      <c r="G17" s="123"/>
      <c r="H17" s="123"/>
      <c r="I17" s="124" t="s">
        <v>217</v>
      </c>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row>
    <row r="18" spans="1:34" s="20" customFormat="1" ht="24.9" customHeight="1" x14ac:dyDescent="0.25">
      <c r="A18" s="121">
        <v>9</v>
      </c>
      <c r="B18" s="122" t="s">
        <v>97</v>
      </c>
      <c r="C18" s="123"/>
      <c r="D18" s="123"/>
      <c r="E18" s="123"/>
      <c r="F18" s="123"/>
      <c r="G18" s="123"/>
      <c r="H18" s="123"/>
      <c r="I18" s="124" t="s">
        <v>217</v>
      </c>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row>
    <row r="19" spans="1:34" s="20" customFormat="1" ht="24.9" customHeight="1" x14ac:dyDescent="0.25">
      <c r="A19" s="121">
        <v>10</v>
      </c>
      <c r="B19" s="122" t="s">
        <v>115</v>
      </c>
      <c r="C19" s="125"/>
      <c r="D19" s="125"/>
      <c r="E19" s="125"/>
      <c r="F19" s="125"/>
      <c r="G19" s="125"/>
      <c r="H19" s="123"/>
      <c r="I19" s="124" t="s">
        <v>217</v>
      </c>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row>
    <row r="20" spans="1:34" s="1" customFormat="1" x14ac:dyDescent="0.3">
      <c r="A20" s="414" t="s">
        <v>49</v>
      </c>
      <c r="B20" s="415"/>
      <c r="C20" s="416">
        <v>0.19</v>
      </c>
      <c r="D20" s="417"/>
      <c r="E20" s="417"/>
      <c r="F20" s="417"/>
      <c r="G20" s="417"/>
      <c r="H20" s="417"/>
      <c r="I20" s="417"/>
    </row>
    <row r="21" spans="1:34" s="20" customFormat="1" ht="24.9" customHeight="1" x14ac:dyDescent="0.25">
      <c r="A21" s="418" t="s">
        <v>51</v>
      </c>
      <c r="B21" s="418" t="s">
        <v>82</v>
      </c>
      <c r="C21" s="420" t="s">
        <v>135</v>
      </c>
      <c r="D21" s="421"/>
      <c r="E21" s="421"/>
      <c r="F21" s="421"/>
      <c r="G21" s="422"/>
      <c r="H21" s="423" t="s">
        <v>137</v>
      </c>
      <c r="I21" s="418" t="s">
        <v>83</v>
      </c>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row>
    <row r="22" spans="1:34" s="20" customFormat="1" ht="45" customHeight="1" x14ac:dyDescent="0.25">
      <c r="A22" s="419"/>
      <c r="B22" s="419"/>
      <c r="C22" s="126" t="s">
        <v>84</v>
      </c>
      <c r="D22" s="126" t="s">
        <v>85</v>
      </c>
      <c r="E22" s="126" t="s">
        <v>86</v>
      </c>
      <c r="F22" s="126" t="s">
        <v>87</v>
      </c>
      <c r="G22" s="126" t="s">
        <v>88</v>
      </c>
      <c r="H22" s="424"/>
      <c r="I22" s="4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row>
    <row r="23" spans="1:34" s="20" customFormat="1" ht="24.9" customHeight="1" x14ac:dyDescent="0.25">
      <c r="A23" s="127">
        <v>1</v>
      </c>
      <c r="B23" s="128" t="s">
        <v>89</v>
      </c>
      <c r="C23" s="129">
        <f>C10*C20+C10</f>
        <v>0</v>
      </c>
      <c r="D23" s="129">
        <f>D10*C20+D10</f>
        <v>0</v>
      </c>
      <c r="E23" s="129">
        <f>E10*C20+E10</f>
        <v>0</v>
      </c>
      <c r="F23" s="129">
        <f>F10*C20+F10</f>
        <v>0</v>
      </c>
      <c r="G23" s="129">
        <f>G10*C20+G10</f>
        <v>0</v>
      </c>
      <c r="H23" s="129">
        <f>H10*C20+H10</f>
        <v>0</v>
      </c>
      <c r="I23" s="130" t="str">
        <f t="shared" ref="I23:I32" si="0">I10</f>
        <v xml:space="preserve"> </v>
      </c>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row>
    <row r="24" spans="1:34" s="20" customFormat="1" ht="24.9" customHeight="1" x14ac:dyDescent="0.25">
      <c r="A24" s="127">
        <v>2</v>
      </c>
      <c r="B24" s="128" t="s">
        <v>90</v>
      </c>
      <c r="C24" s="129">
        <f>C11*C20+C11</f>
        <v>0</v>
      </c>
      <c r="D24" s="129">
        <f>D11*C20+D11</f>
        <v>0</v>
      </c>
      <c r="E24" s="129">
        <f>E11*C20+E11</f>
        <v>0</v>
      </c>
      <c r="F24" s="129">
        <f>F11*C20+F11</f>
        <v>0</v>
      </c>
      <c r="G24" s="129">
        <f>G11*C20+G11</f>
        <v>0</v>
      </c>
      <c r="H24" s="129">
        <f>H11*C20+H11</f>
        <v>0</v>
      </c>
      <c r="I24" s="130" t="str">
        <f t="shared" si="0"/>
        <v xml:space="preserve"> </v>
      </c>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row>
    <row r="25" spans="1:34" s="20" customFormat="1" ht="24.9" customHeight="1" x14ac:dyDescent="0.25">
      <c r="A25" s="127">
        <v>3</v>
      </c>
      <c r="B25" s="128" t="s">
        <v>91</v>
      </c>
      <c r="C25" s="129">
        <f>C12*C20+C12</f>
        <v>0</v>
      </c>
      <c r="D25" s="129">
        <f>D12*C20+D12</f>
        <v>0</v>
      </c>
      <c r="E25" s="129">
        <f>E12*C20+E12</f>
        <v>0</v>
      </c>
      <c r="F25" s="129">
        <f>F12*C20+F12</f>
        <v>0</v>
      </c>
      <c r="G25" s="129">
        <f>G12*C20+G12</f>
        <v>0</v>
      </c>
      <c r="H25" s="129">
        <f>H12*C20+H12</f>
        <v>0</v>
      </c>
      <c r="I25" s="130" t="str">
        <f t="shared" si="0"/>
        <v xml:space="preserve"> </v>
      </c>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row>
    <row r="26" spans="1:34" s="20" customFormat="1" ht="24.9" customHeight="1" x14ac:dyDescent="0.25">
      <c r="A26" s="127">
        <v>4</v>
      </c>
      <c r="B26" s="128" t="s">
        <v>92</v>
      </c>
      <c r="C26" s="129">
        <f>C13*C20+C13</f>
        <v>0</v>
      </c>
      <c r="D26" s="129">
        <f>D13*C20+D13</f>
        <v>0</v>
      </c>
      <c r="E26" s="129">
        <f>E13*C20+E13</f>
        <v>0</v>
      </c>
      <c r="F26" s="129">
        <f>F13*C20+F13</f>
        <v>0</v>
      </c>
      <c r="G26" s="129">
        <f>G13*C20+G13</f>
        <v>0</v>
      </c>
      <c r="H26" s="129">
        <f>H13*C20+H13</f>
        <v>0</v>
      </c>
      <c r="I26" s="130" t="str">
        <f t="shared" si="0"/>
        <v xml:space="preserve"> </v>
      </c>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row>
    <row r="27" spans="1:34" s="20" customFormat="1" ht="24.9" customHeight="1" x14ac:dyDescent="0.25">
      <c r="A27" s="127">
        <v>5</v>
      </c>
      <c r="B27" s="128" t="s">
        <v>93</v>
      </c>
      <c r="C27" s="129">
        <f>C14*C20+C14</f>
        <v>0</v>
      </c>
      <c r="D27" s="129">
        <f>D14*C20+D14</f>
        <v>0</v>
      </c>
      <c r="E27" s="129">
        <f>E14*C20+E14</f>
        <v>0</v>
      </c>
      <c r="F27" s="129">
        <f>F14*C20+F14</f>
        <v>0</v>
      </c>
      <c r="G27" s="129">
        <f>G14*C20+G14</f>
        <v>0</v>
      </c>
      <c r="H27" s="129">
        <f>H14*C20+H14</f>
        <v>0</v>
      </c>
      <c r="I27" s="130" t="str">
        <f t="shared" si="0"/>
        <v xml:space="preserve"> </v>
      </c>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row>
    <row r="28" spans="1:34" s="20" customFormat="1" ht="24.9" customHeight="1" x14ac:dyDescent="0.25">
      <c r="A28" s="127">
        <v>6</v>
      </c>
      <c r="B28" s="128" t="s">
        <v>94</v>
      </c>
      <c r="C28" s="129">
        <f>C15*C20+C15</f>
        <v>0</v>
      </c>
      <c r="D28" s="129">
        <f>D15*C20+D15</f>
        <v>0</v>
      </c>
      <c r="E28" s="129">
        <f>E15*C20+E15</f>
        <v>0</v>
      </c>
      <c r="F28" s="129">
        <f>F15*C20+F15</f>
        <v>0</v>
      </c>
      <c r="G28" s="129">
        <f>G15*C20+G15</f>
        <v>0</v>
      </c>
      <c r="H28" s="129">
        <f>H15*C20+H15</f>
        <v>0</v>
      </c>
      <c r="I28" s="130" t="str">
        <f t="shared" si="0"/>
        <v xml:space="preserve"> </v>
      </c>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row>
    <row r="29" spans="1:34" s="20" customFormat="1" ht="24.9" customHeight="1" x14ac:dyDescent="0.25">
      <c r="A29" s="127">
        <v>7</v>
      </c>
      <c r="B29" s="128" t="s">
        <v>95</v>
      </c>
      <c r="C29" s="129">
        <f>C16*C20+C16</f>
        <v>0</v>
      </c>
      <c r="D29" s="129">
        <f>D16*C20+D16</f>
        <v>0</v>
      </c>
      <c r="E29" s="129">
        <f>E16*C20+E16</f>
        <v>0</v>
      </c>
      <c r="F29" s="129">
        <f>F16*C20+F16</f>
        <v>0</v>
      </c>
      <c r="G29" s="129">
        <f>G16*C20+G16</f>
        <v>0</v>
      </c>
      <c r="H29" s="129">
        <f>H16*C20+H16</f>
        <v>0</v>
      </c>
      <c r="I29" s="130" t="str">
        <f t="shared" si="0"/>
        <v xml:space="preserve"> </v>
      </c>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row>
    <row r="30" spans="1:34" s="20" customFormat="1" ht="24.9" customHeight="1" x14ac:dyDescent="0.25">
      <c r="A30" s="127">
        <v>8</v>
      </c>
      <c r="B30" s="128" t="s">
        <v>96</v>
      </c>
      <c r="C30" s="129">
        <f>C17*C20+C17</f>
        <v>0</v>
      </c>
      <c r="D30" s="129">
        <f>D17*C20+D17</f>
        <v>0</v>
      </c>
      <c r="E30" s="129">
        <f>E17*C20+E17</f>
        <v>0</v>
      </c>
      <c r="F30" s="129">
        <f>F17*C20+F17</f>
        <v>0</v>
      </c>
      <c r="G30" s="129">
        <f>G17*C20+G17</f>
        <v>0</v>
      </c>
      <c r="H30" s="129">
        <f>H17*C20+H17</f>
        <v>0</v>
      </c>
      <c r="I30" s="130" t="str">
        <f t="shared" si="0"/>
        <v xml:space="preserve"> </v>
      </c>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row>
    <row r="31" spans="1:34" s="20" customFormat="1" ht="24.9" customHeight="1" x14ac:dyDescent="0.25">
      <c r="A31" s="127">
        <v>9</v>
      </c>
      <c r="B31" s="128" t="s">
        <v>97</v>
      </c>
      <c r="C31" s="129">
        <f>C18*C20+C18</f>
        <v>0</v>
      </c>
      <c r="D31" s="129">
        <f>D18*C20+D18</f>
        <v>0</v>
      </c>
      <c r="E31" s="129">
        <f>E18*C20+E18</f>
        <v>0</v>
      </c>
      <c r="F31" s="129">
        <f>F18*C20+F18</f>
        <v>0</v>
      </c>
      <c r="G31" s="129">
        <f>G18*C20+G18</f>
        <v>0</v>
      </c>
      <c r="H31" s="129">
        <f>H18*C20+H18</f>
        <v>0</v>
      </c>
      <c r="I31" s="130" t="str">
        <f t="shared" si="0"/>
        <v xml:space="preserve"> </v>
      </c>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row>
    <row r="32" spans="1:34" s="20" customFormat="1" ht="24.9" customHeight="1" x14ac:dyDescent="0.25">
      <c r="A32" s="127">
        <v>10</v>
      </c>
      <c r="B32" s="128" t="s">
        <v>115</v>
      </c>
      <c r="C32" s="125"/>
      <c r="D32" s="125"/>
      <c r="E32" s="125"/>
      <c r="F32" s="125"/>
      <c r="G32" s="125"/>
      <c r="H32" s="129">
        <f>H19*C20+H19</f>
        <v>0</v>
      </c>
      <c r="I32" s="130" t="str">
        <f t="shared" si="0"/>
        <v xml:space="preserve"> </v>
      </c>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row>
    <row r="33" spans="1:10" s="1" customFormat="1" x14ac:dyDescent="0.3">
      <c r="A33" s="72"/>
      <c r="B33" s="72"/>
      <c r="C33" s="72"/>
      <c r="D33" s="72"/>
      <c r="E33" s="72"/>
      <c r="F33" s="72"/>
      <c r="G33" s="191"/>
      <c r="H33" s="192"/>
      <c r="I33" s="191" t="s">
        <v>224</v>
      </c>
      <c r="J33" s="192"/>
    </row>
    <row r="34" spans="1:10" s="1" customFormat="1" x14ac:dyDescent="0.3">
      <c r="A34" s="72"/>
      <c r="B34" s="72"/>
      <c r="C34" s="72"/>
      <c r="D34" s="72"/>
      <c r="E34" s="72"/>
      <c r="F34" s="72"/>
      <c r="G34" s="191"/>
      <c r="H34" s="192"/>
      <c r="I34" s="193" t="s">
        <v>223</v>
      </c>
      <c r="J34" s="192"/>
    </row>
    <row r="35" spans="1:10" s="1" customFormat="1" x14ac:dyDescent="0.3">
      <c r="A35" s="72"/>
      <c r="B35" s="72"/>
      <c r="C35" s="72"/>
      <c r="D35" s="72"/>
      <c r="E35" s="72"/>
      <c r="F35" s="72"/>
      <c r="G35" s="192"/>
      <c r="H35" s="192"/>
      <c r="I35" s="192"/>
      <c r="J35" s="192"/>
    </row>
    <row r="36" spans="1:10" s="1" customFormat="1" x14ac:dyDescent="0.3"/>
    <row r="37" spans="1:10" s="1" customFormat="1" x14ac:dyDescent="0.3"/>
    <row r="38" spans="1:10" s="1" customFormat="1" x14ac:dyDescent="0.3"/>
    <row r="39" spans="1:10" s="1" customFormat="1" x14ac:dyDescent="0.3"/>
    <row r="40" spans="1:10" s="1" customFormat="1" x14ac:dyDescent="0.3"/>
    <row r="41" spans="1:10" s="1" customFormat="1" x14ac:dyDescent="0.3"/>
    <row r="42" spans="1:10" s="1" customFormat="1" x14ac:dyDescent="0.3"/>
    <row r="43" spans="1:10" s="1" customFormat="1" x14ac:dyDescent="0.3"/>
    <row r="44" spans="1:10" s="1" customFormat="1" x14ac:dyDescent="0.3"/>
    <row r="45" spans="1:10" s="1" customFormat="1" x14ac:dyDescent="0.3"/>
    <row r="46" spans="1:10" s="1" customFormat="1" x14ac:dyDescent="0.3"/>
    <row r="47" spans="1:10" s="1" customFormat="1" x14ac:dyDescent="0.3"/>
    <row r="48" spans="1:10" s="1" customFormat="1" x14ac:dyDescent="0.3"/>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row r="102" s="1" customFormat="1" x14ac:dyDescent="0.3"/>
    <row r="103" s="1" customFormat="1" x14ac:dyDescent="0.3"/>
    <row r="104" s="1" customFormat="1" x14ac:dyDescent="0.3"/>
    <row r="105" s="1" customFormat="1" x14ac:dyDescent="0.3"/>
    <row r="106" s="1" customFormat="1" x14ac:dyDescent="0.3"/>
    <row r="107" s="1" customFormat="1" x14ac:dyDescent="0.3"/>
    <row r="108" s="1" customFormat="1" x14ac:dyDescent="0.3"/>
    <row r="109" s="1" customFormat="1" x14ac:dyDescent="0.3"/>
    <row r="110" s="1" customFormat="1" x14ac:dyDescent="0.3"/>
    <row r="111" s="1" customFormat="1" x14ac:dyDescent="0.3"/>
    <row r="112" s="1" customFormat="1" x14ac:dyDescent="0.3"/>
  </sheetData>
  <sheetProtection algorithmName="SHA-512" hashValue="8fGutAiIbmfooOniMGGEOPGevCR/XruotSIpb7znP5QYuIZjR0xr6LoLO2UlhOTEtvZPAA5/rDdNL5mf8F2VfA==" saltValue="KlD2AjRw615GlB24OMWN1Q==" spinCount="100000" sheet="1" objects="1" scenarios="1"/>
  <mergeCells count="16">
    <mergeCell ref="A20:B20"/>
    <mergeCell ref="C20:I20"/>
    <mergeCell ref="A21:A22"/>
    <mergeCell ref="B21:B22"/>
    <mergeCell ref="C21:G21"/>
    <mergeCell ref="H21:H22"/>
    <mergeCell ref="I21:I22"/>
    <mergeCell ref="A1:F1"/>
    <mergeCell ref="G1:I7"/>
    <mergeCell ref="A2:F2"/>
    <mergeCell ref="A3:F3"/>
    <mergeCell ref="A8:A9"/>
    <mergeCell ref="B8:B9"/>
    <mergeCell ref="C8:G8"/>
    <mergeCell ref="H8:H9"/>
    <mergeCell ref="I8:I9"/>
  </mergeCells>
  <dataValidations count="1">
    <dataValidation type="decimal" operator="greaterThan" allowBlank="1" showInputMessage="1" showErrorMessage="1" sqref="C10:H19" xr:uid="{00000000-0002-0000-0500-000000000000}">
      <formula1>0</formula1>
    </dataValidation>
  </dataValidations>
  <hyperlinks>
    <hyperlink ref="G1" location="Bearbeitungshinweise!C28" display="Bearbeitungshinweise" xr:uid="{00000000-0004-0000-0500-000000000000}"/>
    <hyperlink ref="G1:I7" location="Bearbeitungshinweise!C31" display="Bearbeitungshinweise" xr:uid="{00000000-0004-0000-0500-000001000000}"/>
  </hyperlinks>
  <printOptions horizontalCentered="1"/>
  <pageMargins left="0.31496062992125984" right="0.31496062992125984" top="0.39370078740157483" bottom="0.39370078740157483" header="0.31496062992125984" footer="0.31496062992125984"/>
  <pageSetup paperSize="9" scale="80" orientation="landscape" r:id="rId1"/>
  <headerFooter>
    <oddFooter>&amp;R&amp;6© Gerd Schöffl, Kassel 2019</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tabColor rgb="FF00B050"/>
  </sheetPr>
  <dimension ref="A1:AK101"/>
  <sheetViews>
    <sheetView zoomScaleNormal="100" workbookViewId="0">
      <selection activeCell="E17" sqref="E17"/>
    </sheetView>
  </sheetViews>
  <sheetFormatPr baseColWidth="10" defaultRowHeight="14.4" x14ac:dyDescent="0.3"/>
  <cols>
    <col min="2" max="2" width="66" customWidth="1"/>
    <col min="3" max="7" width="11.6640625" customWidth="1"/>
    <col min="8" max="8" width="12.6640625" customWidth="1"/>
    <col min="9" max="9" width="16" customWidth="1"/>
    <col min="10" max="11" width="11.44140625" style="1"/>
    <col min="12" max="12" width="13.5546875" style="1" bestFit="1" customWidth="1"/>
    <col min="13" max="16" width="11.44140625" style="1"/>
    <col min="17" max="17" width="15.5546875" style="1" bestFit="1" customWidth="1"/>
    <col min="18" max="18" width="16.109375" style="1" bestFit="1" customWidth="1"/>
    <col min="19" max="37" width="11.44140625" style="1"/>
  </cols>
  <sheetData>
    <row r="1" spans="1:37" x14ac:dyDescent="0.3">
      <c r="A1" s="428"/>
      <c r="B1" s="428"/>
      <c r="C1" s="428"/>
      <c r="D1" s="428"/>
      <c r="E1" s="428"/>
      <c r="F1" s="428"/>
      <c r="G1" s="428"/>
      <c r="H1" s="428"/>
      <c r="I1" s="428"/>
    </row>
    <row r="2" spans="1:37" x14ac:dyDescent="0.3">
      <c r="A2" s="428"/>
      <c r="B2" s="428"/>
      <c r="C2" s="428"/>
      <c r="D2" s="428"/>
      <c r="E2" s="428"/>
      <c r="F2" s="428"/>
      <c r="G2" s="428"/>
      <c r="H2" s="428"/>
      <c r="I2" s="428"/>
    </row>
    <row r="3" spans="1:37" x14ac:dyDescent="0.3">
      <c r="A3" s="428"/>
      <c r="B3" s="428"/>
      <c r="C3" s="428"/>
      <c r="D3" s="428"/>
      <c r="E3" s="428"/>
      <c r="F3" s="428"/>
      <c r="G3" s="428"/>
      <c r="H3" s="428"/>
      <c r="I3" s="428"/>
    </row>
    <row r="4" spans="1:37" x14ac:dyDescent="0.3">
      <c r="A4" s="428"/>
      <c r="B4" s="428"/>
      <c r="C4" s="428"/>
      <c r="D4" s="428"/>
      <c r="E4" s="428"/>
      <c r="F4" s="428"/>
      <c r="G4" s="428"/>
      <c r="H4" s="428"/>
      <c r="I4" s="428"/>
    </row>
    <row r="5" spans="1:37" x14ac:dyDescent="0.3">
      <c r="A5" s="428"/>
      <c r="B5" s="428"/>
      <c r="C5" s="428"/>
      <c r="D5" s="428"/>
      <c r="E5" s="428"/>
      <c r="F5" s="428"/>
      <c r="G5" s="428"/>
      <c r="H5" s="428"/>
      <c r="I5" s="428"/>
    </row>
    <row r="6" spans="1:37" ht="18.600000000000001" customHeight="1" x14ac:dyDescent="0.3">
      <c r="A6" s="428"/>
      <c r="B6" s="428"/>
      <c r="C6" s="428"/>
      <c r="D6" s="428"/>
      <c r="E6" s="428"/>
      <c r="F6" s="428"/>
      <c r="G6" s="428"/>
      <c r="H6" s="428"/>
      <c r="I6" s="428"/>
    </row>
    <row r="7" spans="1:37" s="1" customFormat="1" ht="13.5" customHeight="1" x14ac:dyDescent="0.3">
      <c r="A7" s="325" t="str">
        <f>"Firma:" &amp;'1.1 Stammdaten'!C10</f>
        <v>Firma:</v>
      </c>
      <c r="B7" s="401"/>
      <c r="C7" s="401"/>
      <c r="D7" s="401"/>
      <c r="E7" s="401"/>
      <c r="F7" s="401"/>
      <c r="G7" s="401"/>
      <c r="H7" s="401"/>
      <c r="I7" s="402"/>
    </row>
    <row r="8" spans="1:37" s="1" customFormat="1" ht="5.25" customHeight="1" x14ac:dyDescent="0.3">
      <c r="A8" s="325"/>
      <c r="B8" s="401"/>
      <c r="C8" s="401"/>
      <c r="D8" s="401"/>
      <c r="E8" s="401"/>
      <c r="F8" s="401"/>
      <c r="G8" s="401"/>
      <c r="H8" s="401"/>
      <c r="I8" s="402"/>
    </row>
    <row r="9" spans="1:37" s="20" customFormat="1" ht="29.4" customHeight="1" x14ac:dyDescent="0.3">
      <c r="A9" s="374" t="str">
        <f>"Objekt: "&amp;('1.1 Stammdaten'!C6)</f>
        <v>Objekt: Unterhalts- und Grundreinigung im Kinderhaus Lumina, Amalie-Wündisch-Straße 8, 34131 Kassel</v>
      </c>
      <c r="B9" s="376"/>
      <c r="C9" s="376"/>
      <c r="D9" s="376"/>
      <c r="E9" s="376"/>
      <c r="F9" s="376"/>
      <c r="G9" s="376"/>
      <c r="H9" s="376"/>
      <c r="I9" s="377"/>
      <c r="J9" s="1"/>
      <c r="K9" s="1"/>
      <c r="L9" s="1"/>
      <c r="M9" s="19"/>
      <c r="N9" s="19"/>
      <c r="O9" s="19"/>
      <c r="P9" s="19"/>
      <c r="Q9" s="19"/>
      <c r="R9" s="19"/>
      <c r="S9" s="19"/>
      <c r="T9" s="19"/>
      <c r="U9" s="19"/>
      <c r="V9" s="19"/>
      <c r="W9" s="19"/>
      <c r="X9" s="19"/>
      <c r="Y9" s="19"/>
      <c r="Z9" s="19"/>
      <c r="AA9" s="19"/>
      <c r="AB9" s="19"/>
      <c r="AC9" s="19"/>
      <c r="AD9" s="19"/>
      <c r="AE9" s="19"/>
      <c r="AF9" s="19"/>
      <c r="AG9" s="19"/>
      <c r="AH9" s="19"/>
      <c r="AI9" s="19"/>
      <c r="AJ9" s="19"/>
      <c r="AK9" s="19"/>
    </row>
    <row r="10" spans="1:37" s="20" customFormat="1" ht="27.75" customHeight="1" x14ac:dyDescent="0.3">
      <c r="A10" s="429" t="s">
        <v>128</v>
      </c>
      <c r="B10" s="430"/>
      <c r="C10" s="430"/>
      <c r="D10" s="430"/>
      <c r="E10" s="430"/>
      <c r="F10" s="430"/>
      <c r="G10" s="430"/>
      <c r="H10" s="430"/>
      <c r="I10" s="430"/>
      <c r="J10" s="1"/>
      <c r="K10" s="1"/>
      <c r="L10" s="1"/>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row>
    <row r="11" spans="1:37" s="20" customFormat="1" ht="12.75" customHeight="1" x14ac:dyDescent="0.3">
      <c r="A11" s="131"/>
      <c r="B11" s="132"/>
      <c r="C11" s="133"/>
      <c r="D11" s="134"/>
      <c r="E11" s="134"/>
      <c r="F11" s="134"/>
      <c r="G11" s="134"/>
      <c r="H11" s="135"/>
      <c r="I11" s="136" t="s">
        <v>110</v>
      </c>
      <c r="J11" s="1"/>
      <c r="K11" s="1"/>
      <c r="L11" s="1"/>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row>
    <row r="12" spans="1:37" s="20" customFormat="1" x14ac:dyDescent="0.3">
      <c r="A12" s="425" t="s">
        <v>413</v>
      </c>
      <c r="B12" s="426"/>
      <c r="C12" s="426"/>
      <c r="D12" s="426"/>
      <c r="E12" s="426"/>
      <c r="F12" s="426"/>
      <c r="G12" s="426"/>
      <c r="H12" s="426"/>
      <c r="I12" s="427"/>
      <c r="J12" s="1"/>
      <c r="K12" s="1"/>
      <c r="L12" s="1"/>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row>
    <row r="13" spans="1:37" s="1" customFormat="1" x14ac:dyDescent="0.3">
      <c r="A13" s="21"/>
      <c r="B13" s="117"/>
      <c r="C13" s="117"/>
      <c r="D13" s="117"/>
      <c r="E13" s="117"/>
      <c r="F13" s="117"/>
      <c r="G13" s="117"/>
      <c r="H13" s="117"/>
      <c r="I13" s="117"/>
    </row>
    <row r="14" spans="1:37" s="1" customFormat="1" x14ac:dyDescent="0.3">
      <c r="A14" s="119"/>
      <c r="B14" s="117"/>
      <c r="C14" s="117"/>
      <c r="D14" s="117"/>
      <c r="E14" s="117"/>
      <c r="F14" s="117"/>
      <c r="G14" s="117"/>
      <c r="H14" s="117"/>
      <c r="I14" s="117"/>
    </row>
    <row r="15" spans="1:37" s="1" customFormat="1" ht="26.4" x14ac:dyDescent="0.3">
      <c r="A15" s="137" t="s">
        <v>51</v>
      </c>
      <c r="B15" s="137" t="s">
        <v>126</v>
      </c>
      <c r="C15" s="138" t="s">
        <v>129</v>
      </c>
      <c r="D15" s="139" t="s">
        <v>130</v>
      </c>
      <c r="E15" s="140" t="s">
        <v>139</v>
      </c>
      <c r="F15" s="140" t="s">
        <v>49</v>
      </c>
      <c r="G15" s="140" t="s">
        <v>138</v>
      </c>
      <c r="H15" s="141" t="s">
        <v>48</v>
      </c>
      <c r="I15" s="141" t="s">
        <v>140</v>
      </c>
    </row>
    <row r="16" spans="1:37" s="1" customFormat="1" x14ac:dyDescent="0.3">
      <c r="A16" s="142"/>
      <c r="B16" s="142"/>
      <c r="C16" s="143"/>
      <c r="D16" s="144"/>
      <c r="E16" s="145"/>
      <c r="F16" s="145"/>
      <c r="G16" s="145"/>
      <c r="H16" s="145"/>
      <c r="I16" s="145"/>
    </row>
    <row r="17" spans="1:9" s="1" customFormat="1" x14ac:dyDescent="0.3">
      <c r="A17" s="146">
        <v>1</v>
      </c>
      <c r="B17" s="147" t="s">
        <v>317</v>
      </c>
      <c r="C17" s="148"/>
      <c r="D17" s="149">
        <v>1250.4100000000001</v>
      </c>
      <c r="E17" s="123"/>
      <c r="F17" s="150">
        <v>0.19</v>
      </c>
      <c r="G17" s="151">
        <f>E17*F17+E17</f>
        <v>0</v>
      </c>
      <c r="H17" s="294">
        <f>D17*E17</f>
        <v>0</v>
      </c>
      <c r="I17" s="294">
        <f>D17*G17</f>
        <v>0</v>
      </c>
    </row>
    <row r="18" spans="1:9" s="1" customFormat="1" x14ac:dyDescent="0.3">
      <c r="A18" s="152"/>
      <c r="B18" s="153" t="s">
        <v>131</v>
      </c>
      <c r="C18" s="154"/>
      <c r="D18" s="155">
        <f>SUM(D17:D17)</f>
        <v>1250.4100000000001</v>
      </c>
      <c r="E18" s="155"/>
      <c r="F18" s="155"/>
      <c r="G18" s="155"/>
      <c r="H18" s="295">
        <f>SUM(H17:H17)</f>
        <v>0</v>
      </c>
      <c r="I18" s="295">
        <f>SUM(I17:I17)</f>
        <v>0</v>
      </c>
    </row>
    <row r="19" spans="1:9" s="1" customFormat="1" x14ac:dyDescent="0.3"/>
    <row r="20" spans="1:9" s="1" customFormat="1" x14ac:dyDescent="0.3"/>
    <row r="21" spans="1:9" s="1" customFormat="1" x14ac:dyDescent="0.3">
      <c r="E21" s="62"/>
    </row>
    <row r="22" spans="1:9" s="1" customFormat="1" x14ac:dyDescent="0.3"/>
    <row r="23" spans="1:9" s="1" customFormat="1" x14ac:dyDescent="0.3"/>
    <row r="24" spans="1:9" s="1" customFormat="1" x14ac:dyDescent="0.3"/>
    <row r="25" spans="1:9" s="1" customFormat="1" x14ac:dyDescent="0.3"/>
    <row r="26" spans="1:9" s="1" customFormat="1" x14ac:dyDescent="0.3"/>
    <row r="27" spans="1:9" s="1" customFormat="1" x14ac:dyDescent="0.3"/>
    <row r="28" spans="1:9" s="1" customFormat="1" x14ac:dyDescent="0.3"/>
    <row r="29" spans="1:9" s="1" customFormat="1" x14ac:dyDescent="0.3"/>
    <row r="30" spans="1:9" s="1" customFormat="1" x14ac:dyDescent="0.3"/>
    <row r="31" spans="1:9" s="1" customFormat="1" x14ac:dyDescent="0.3"/>
    <row r="32" spans="1:9" s="1" customFormat="1" x14ac:dyDescent="0.3"/>
    <row r="33" s="1" customFormat="1" x14ac:dyDescent="0.3"/>
    <row r="34" s="1" customFormat="1" x14ac:dyDescent="0.3"/>
    <row r="35" s="1" customFormat="1" x14ac:dyDescent="0.3"/>
    <row r="36" s="1" customFormat="1" x14ac:dyDescent="0.3"/>
    <row r="37" s="1" customFormat="1" x14ac:dyDescent="0.3"/>
    <row r="38" s="1" customFormat="1" x14ac:dyDescent="0.3"/>
    <row r="39" s="1" customFormat="1" x14ac:dyDescent="0.3"/>
    <row r="40" s="1" customFormat="1" x14ac:dyDescent="0.3"/>
    <row r="41" s="1" customFormat="1" x14ac:dyDescent="0.3"/>
    <row r="42" s="1" customFormat="1" x14ac:dyDescent="0.3"/>
    <row r="43" s="1" customFormat="1" x14ac:dyDescent="0.3"/>
    <row r="44" s="1" customFormat="1" x14ac:dyDescent="0.3"/>
    <row r="45" s="1" customFormat="1" x14ac:dyDescent="0.3"/>
    <row r="46" s="1" customFormat="1" x14ac:dyDescent="0.3"/>
    <row r="47" s="1" customFormat="1" x14ac:dyDescent="0.3"/>
    <row r="48" s="1" customFormat="1" x14ac:dyDescent="0.3"/>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pans="1:9" s="1" customFormat="1" x14ac:dyDescent="0.3"/>
    <row r="98" spans="1:9" s="1" customFormat="1" x14ac:dyDescent="0.3"/>
    <row r="99" spans="1:9" s="1" customFormat="1" x14ac:dyDescent="0.3"/>
    <row r="100" spans="1:9" x14ac:dyDescent="0.3">
      <c r="A100" s="1"/>
      <c r="B100" s="1"/>
      <c r="C100" s="1"/>
      <c r="D100" s="1"/>
      <c r="E100" s="1"/>
      <c r="F100" s="1"/>
      <c r="G100" s="1"/>
      <c r="H100" s="1"/>
      <c r="I100" s="1"/>
    </row>
    <row r="101" spans="1:9" x14ac:dyDescent="0.3">
      <c r="A101" s="1"/>
      <c r="B101" s="1"/>
      <c r="C101" s="1"/>
      <c r="D101" s="1"/>
      <c r="E101" s="1"/>
      <c r="F101" s="1"/>
      <c r="G101" s="1"/>
      <c r="H101" s="1"/>
      <c r="I101" s="1"/>
    </row>
  </sheetData>
  <sheetProtection algorithmName="SHA-512" hashValue="dyv2KpBy6mmLtcXCOUH5SmG7iegxP/89kxfSgOphdae5yyEWXvhkbb3vfsltRs5UiYXNmenl46r3ozNlyBYcfA==" saltValue="FbfATy1MkdT2lVY4N68joA==" spinCount="100000" sheet="1" objects="1" scenarios="1"/>
  <mergeCells count="6">
    <mergeCell ref="A12:I12"/>
    <mergeCell ref="A1:I6"/>
    <mergeCell ref="A7:I7"/>
    <mergeCell ref="A8:I8"/>
    <mergeCell ref="A9:I9"/>
    <mergeCell ref="A10:I10"/>
  </mergeCells>
  <hyperlinks>
    <hyperlink ref="I11" location="Bearbeitungshinweise!C40" display="Bearbeitungshinweise" xr:uid="{00000000-0004-0000-0600-000000000000}"/>
  </hyperlinks>
  <printOptions horizontalCentered="1"/>
  <pageMargins left="0.31496062992125984" right="0.31496062992125984" top="0.39370078740157483" bottom="0.39370078740157483" header="0.31496062992125984" footer="0.31496062992125984"/>
  <pageSetup paperSize="9" scale="80" orientation="landscape" r:id="rId1"/>
  <headerFooter>
    <oddFooter>&amp;R&amp;6© Gerd Schöffl, Kassel 2019</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1">
    <tabColor rgb="FF00B050"/>
    <pageSetUpPr fitToPage="1"/>
  </sheetPr>
  <dimension ref="A1:AK200"/>
  <sheetViews>
    <sheetView showGridLines="0" zoomScaleNormal="100" workbookViewId="0">
      <pane ySplit="9" topLeftCell="A10" activePane="bottomLeft" state="frozen"/>
      <selection activeCell="K28" sqref="K28"/>
      <selection pane="bottomLeft" activeCell="D53" sqref="D53"/>
    </sheetView>
  </sheetViews>
  <sheetFormatPr baseColWidth="10" defaultColWidth="11.44140625" defaultRowHeight="13.2" x14ac:dyDescent="0.25"/>
  <cols>
    <col min="1" max="1" width="1.44140625" style="23" customWidth="1"/>
    <col min="2" max="2" width="41" style="23" customWidth="1"/>
    <col min="3" max="3" width="50.88671875" style="23" customWidth="1"/>
    <col min="4" max="4" width="28.88671875" style="23" customWidth="1"/>
    <col min="5" max="5" width="1.44140625" style="23" customWidth="1"/>
    <col min="6" max="37" width="11.44140625" style="22"/>
    <col min="38" max="16384" width="11.44140625" style="23"/>
  </cols>
  <sheetData>
    <row r="1" spans="1:37" customFormat="1" ht="18.75" customHeight="1" x14ac:dyDescent="0.3">
      <c r="A1" s="156"/>
      <c r="B1" s="156"/>
      <c r="C1" s="156"/>
      <c r="D1" s="156"/>
      <c r="E1" s="17"/>
      <c r="F1" s="22"/>
      <c r="G1" s="22"/>
      <c r="H1" s="22"/>
      <c r="I1" s="22"/>
      <c r="J1" s="22"/>
      <c r="K1" s="1"/>
      <c r="L1" s="1"/>
      <c r="M1" s="1"/>
      <c r="N1" s="1"/>
      <c r="O1" s="1"/>
      <c r="P1" s="1"/>
      <c r="Q1" s="1"/>
      <c r="R1" s="1"/>
      <c r="S1" s="1"/>
      <c r="T1" s="1"/>
      <c r="U1" s="1"/>
      <c r="V1" s="1"/>
      <c r="W1" s="1"/>
      <c r="X1" s="1"/>
      <c r="Y1" s="1"/>
      <c r="Z1" s="1"/>
      <c r="AA1" s="1"/>
      <c r="AB1" s="1"/>
      <c r="AC1" s="1"/>
      <c r="AD1" s="1"/>
      <c r="AE1" s="1"/>
      <c r="AF1" s="1"/>
      <c r="AG1" s="1"/>
      <c r="AH1" s="1"/>
      <c r="AI1" s="1"/>
      <c r="AJ1" s="1"/>
      <c r="AK1" s="1"/>
    </row>
    <row r="2" spans="1:37" customFormat="1" ht="14.4" x14ac:dyDescent="0.3">
      <c r="A2" s="325" t="str">
        <f>"Firma:" &amp;'1.1 Stammdaten'!C10</f>
        <v>Firma:</v>
      </c>
      <c r="B2" s="401"/>
      <c r="C2" s="402"/>
      <c r="D2" s="157"/>
      <c r="E2" s="16"/>
      <c r="F2" s="22"/>
      <c r="G2" s="22"/>
      <c r="H2" s="22"/>
      <c r="I2" s="22"/>
      <c r="J2" s="22"/>
      <c r="K2" s="1"/>
      <c r="L2" s="1"/>
      <c r="M2" s="1"/>
      <c r="N2" s="1"/>
      <c r="O2" s="1"/>
      <c r="P2" s="1"/>
      <c r="Q2" s="1"/>
      <c r="R2" s="1"/>
      <c r="S2" s="1"/>
      <c r="T2" s="1"/>
      <c r="U2" s="1"/>
      <c r="V2" s="1"/>
      <c r="W2" s="1"/>
      <c r="X2" s="1"/>
      <c r="Y2" s="1"/>
      <c r="Z2" s="1"/>
      <c r="AA2" s="1"/>
      <c r="AB2" s="1"/>
      <c r="AC2" s="1"/>
      <c r="AD2" s="1"/>
      <c r="AE2" s="1"/>
      <c r="AF2" s="1"/>
      <c r="AG2" s="1"/>
      <c r="AH2" s="1"/>
      <c r="AI2" s="1"/>
      <c r="AJ2" s="1"/>
      <c r="AK2" s="1"/>
    </row>
    <row r="3" spans="1:37" customFormat="1" ht="5.25" customHeight="1" x14ac:dyDescent="0.3">
      <c r="A3" s="158"/>
      <c r="B3" s="157"/>
      <c r="C3" s="157"/>
      <c r="D3" s="157"/>
      <c r="E3" s="16"/>
      <c r="F3" s="22"/>
      <c r="G3" s="22"/>
      <c r="H3" s="22"/>
      <c r="I3" s="22"/>
      <c r="J3" s="22"/>
      <c r="K3" s="1"/>
      <c r="L3" s="1"/>
      <c r="M3" s="1"/>
      <c r="N3" s="1"/>
      <c r="O3" s="1"/>
      <c r="P3" s="1"/>
      <c r="Q3" s="1"/>
      <c r="R3" s="1"/>
      <c r="S3" s="1"/>
      <c r="T3" s="1"/>
      <c r="U3" s="1"/>
      <c r="V3" s="1"/>
      <c r="W3" s="1"/>
      <c r="X3" s="1"/>
      <c r="Y3" s="1"/>
      <c r="Z3" s="1"/>
      <c r="AA3" s="1"/>
      <c r="AB3" s="1"/>
      <c r="AC3" s="1"/>
      <c r="AD3" s="1"/>
      <c r="AE3" s="1"/>
      <c r="AF3" s="1"/>
      <c r="AG3" s="1"/>
      <c r="AH3" s="1"/>
      <c r="AI3" s="1"/>
      <c r="AJ3" s="1"/>
      <c r="AK3" s="1"/>
    </row>
    <row r="4" spans="1:37" customFormat="1" ht="28.2" customHeight="1" x14ac:dyDescent="0.3">
      <c r="A4" s="432" t="str">
        <f>"Objekt: "&amp;('1.1 Stammdaten'!C6)</f>
        <v>Objekt: Unterhalts- und Grundreinigung im Kinderhaus Lumina, Amalie-Wündisch-Straße 8, 34131 Kassel</v>
      </c>
      <c r="B4" s="433"/>
      <c r="C4" s="434"/>
      <c r="D4" s="157"/>
      <c r="E4" s="16"/>
      <c r="F4" s="22"/>
      <c r="G4" s="22"/>
      <c r="H4" s="22"/>
      <c r="I4" s="22"/>
      <c r="J4" s="22"/>
      <c r="K4" s="1"/>
      <c r="L4" s="1"/>
      <c r="M4" s="1"/>
      <c r="N4" s="1"/>
      <c r="O4" s="1"/>
      <c r="P4" s="1"/>
      <c r="Q4" s="1"/>
      <c r="R4" s="1"/>
      <c r="S4" s="1"/>
      <c r="T4" s="1"/>
      <c r="U4" s="1"/>
      <c r="V4" s="1"/>
      <c r="W4" s="1"/>
      <c r="X4" s="1"/>
      <c r="Y4" s="1"/>
      <c r="Z4" s="1"/>
      <c r="AA4" s="1"/>
      <c r="AB4" s="1"/>
      <c r="AC4" s="1"/>
      <c r="AD4" s="1"/>
      <c r="AE4" s="1"/>
      <c r="AF4" s="1"/>
      <c r="AG4" s="1"/>
      <c r="AH4" s="1"/>
      <c r="AI4" s="1"/>
      <c r="AJ4" s="1"/>
      <c r="AK4" s="1"/>
    </row>
    <row r="5" spans="1:37" customFormat="1" ht="24.75" customHeight="1" x14ac:dyDescent="0.3">
      <c r="A5" s="159"/>
      <c r="B5" s="159"/>
      <c r="C5" s="157"/>
      <c r="D5" s="157"/>
      <c r="E5" s="16"/>
      <c r="F5" s="22"/>
      <c r="G5" s="22"/>
      <c r="H5" s="22"/>
      <c r="I5" s="22"/>
      <c r="J5" s="22"/>
      <c r="K5" s="1"/>
      <c r="L5" s="1"/>
      <c r="M5" s="1"/>
      <c r="N5" s="1"/>
      <c r="O5" s="1"/>
      <c r="P5" s="1"/>
      <c r="Q5" s="1"/>
      <c r="R5" s="1"/>
      <c r="S5" s="1"/>
      <c r="T5" s="1"/>
      <c r="U5" s="1"/>
      <c r="V5" s="1"/>
      <c r="W5" s="1"/>
      <c r="X5" s="1"/>
      <c r="Y5" s="1"/>
      <c r="Z5" s="1"/>
      <c r="AA5" s="1"/>
      <c r="AB5" s="1"/>
      <c r="AC5" s="1"/>
      <c r="AD5" s="1"/>
      <c r="AE5" s="1"/>
      <c r="AF5" s="1"/>
      <c r="AG5" s="1"/>
      <c r="AH5" s="1"/>
      <c r="AI5" s="1"/>
      <c r="AJ5" s="1"/>
      <c r="AK5" s="1"/>
    </row>
    <row r="6" spans="1:37" ht="20.25" customHeight="1" x14ac:dyDescent="0.3">
      <c r="A6" s="159" t="s">
        <v>419</v>
      </c>
      <c r="B6" s="159"/>
      <c r="C6" s="160"/>
      <c r="D6" s="160"/>
    </row>
    <row r="7" spans="1:37" s="24" customFormat="1" ht="13.5" customHeight="1" x14ac:dyDescent="0.25">
      <c r="A7" s="435" t="s">
        <v>142</v>
      </c>
      <c r="B7" s="436"/>
      <c r="C7" s="436"/>
      <c r="D7" s="160"/>
      <c r="E7" s="23"/>
      <c r="F7" s="22"/>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row>
    <row r="8" spans="1:37" s="24" customFormat="1" ht="13.5" customHeight="1" x14ac:dyDescent="0.25">
      <c r="A8" s="436"/>
      <c r="B8" s="436"/>
      <c r="C8" s="436"/>
      <c r="D8" s="161"/>
      <c r="E8" s="23"/>
      <c r="F8" s="22"/>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row>
    <row r="9" spans="1:37" x14ac:dyDescent="0.25">
      <c r="A9" s="436"/>
      <c r="B9" s="436"/>
      <c r="C9" s="436"/>
      <c r="D9" s="98" t="s">
        <v>141</v>
      </c>
    </row>
    <row r="10" spans="1:37" ht="21" x14ac:dyDescent="0.25">
      <c r="A10" s="160"/>
      <c r="B10" s="162"/>
      <c r="C10" s="163"/>
      <c r="D10" s="163"/>
    </row>
    <row r="11" spans="1:37" ht="15" x14ac:dyDescent="0.25">
      <c r="A11" s="160"/>
      <c r="B11" s="164" t="s">
        <v>143</v>
      </c>
      <c r="C11" s="163"/>
      <c r="D11" s="163"/>
    </row>
    <row r="12" spans="1:37" ht="13.8" x14ac:dyDescent="0.25">
      <c r="A12" s="160"/>
      <c r="B12" s="165" t="s">
        <v>73</v>
      </c>
      <c r="C12" s="166">
        <f>'1.1 Stammdaten'!C10</f>
        <v>0</v>
      </c>
      <c r="D12" s="167"/>
    </row>
    <row r="13" spans="1:37" ht="13.8" x14ac:dyDescent="0.25">
      <c r="A13" s="160"/>
      <c r="B13" s="168" t="s">
        <v>144</v>
      </c>
      <c r="C13" s="166">
        <f>'1.1 Stammdaten'!C11</f>
        <v>0</v>
      </c>
      <c r="D13" s="167"/>
    </row>
    <row r="14" spans="1:37" ht="13.8" x14ac:dyDescent="0.25">
      <c r="A14" s="160"/>
      <c r="B14" s="168" t="s">
        <v>75</v>
      </c>
      <c r="C14" s="166">
        <f>'1.1 Stammdaten'!C12</f>
        <v>0</v>
      </c>
      <c r="D14" s="167"/>
    </row>
    <row r="15" spans="1:37" ht="13.8" x14ac:dyDescent="0.25">
      <c r="A15" s="160"/>
      <c r="B15" s="168" t="s">
        <v>145</v>
      </c>
      <c r="C15" s="169">
        <f>'1.1 Stammdaten'!C13</f>
        <v>0</v>
      </c>
      <c r="D15" s="167"/>
    </row>
    <row r="16" spans="1:37" ht="13.8" x14ac:dyDescent="0.25">
      <c r="A16" s="160"/>
      <c r="B16" s="168" t="s">
        <v>77</v>
      </c>
      <c r="C16" s="440">
        <f>'1.1 Stammdaten'!C15</f>
        <v>0</v>
      </c>
      <c r="D16" s="441"/>
    </row>
    <row r="17" spans="1:4" ht="13.8" x14ac:dyDescent="0.25">
      <c r="A17" s="160"/>
      <c r="B17" s="317"/>
      <c r="C17" s="318"/>
      <c r="D17" s="319"/>
    </row>
    <row r="18" spans="1:4" ht="13.8" x14ac:dyDescent="0.25">
      <c r="A18" s="160"/>
      <c r="B18" s="168" t="s">
        <v>78</v>
      </c>
      <c r="C18" s="440">
        <f>'1.1 Stammdaten'!C17</f>
        <v>0</v>
      </c>
      <c r="D18" s="441"/>
    </row>
    <row r="19" spans="1:4" ht="13.8" x14ac:dyDescent="0.25">
      <c r="A19" s="160"/>
      <c r="B19" s="168" t="s">
        <v>146</v>
      </c>
      <c r="C19" s="166">
        <f>'1.1 Stammdaten'!C18</f>
        <v>0</v>
      </c>
      <c r="D19" s="167"/>
    </row>
    <row r="20" spans="1:4" x14ac:dyDescent="0.25">
      <c r="A20" s="160"/>
      <c r="B20" s="163"/>
      <c r="C20" s="163"/>
      <c r="D20" s="163"/>
    </row>
    <row r="21" spans="1:4" ht="21" x14ac:dyDescent="0.4">
      <c r="A21" s="160"/>
      <c r="B21" s="170" t="s">
        <v>147</v>
      </c>
      <c r="C21" s="163"/>
      <c r="D21" s="163"/>
    </row>
    <row r="22" spans="1:4" x14ac:dyDescent="0.25">
      <c r="A22" s="160"/>
      <c r="B22" s="163"/>
      <c r="C22" s="163"/>
      <c r="D22" s="163"/>
    </row>
    <row r="23" spans="1:4" x14ac:dyDescent="0.25">
      <c r="A23" s="160"/>
      <c r="B23" s="163"/>
      <c r="C23" s="163"/>
      <c r="D23" s="163"/>
    </row>
    <row r="24" spans="1:4" x14ac:dyDescent="0.25">
      <c r="A24" s="160"/>
      <c r="B24" s="171" t="s">
        <v>148</v>
      </c>
      <c r="C24" s="163"/>
      <c r="D24" s="163"/>
    </row>
    <row r="25" spans="1:4" ht="39.75" customHeight="1" x14ac:dyDescent="0.25">
      <c r="A25" s="160"/>
      <c r="B25" s="437" t="s">
        <v>420</v>
      </c>
      <c r="C25" s="437"/>
      <c r="D25" s="437"/>
    </row>
    <row r="26" spans="1:4" x14ac:dyDescent="0.25">
      <c r="A26" s="160"/>
      <c r="B26" s="163"/>
      <c r="C26" s="163"/>
      <c r="D26" s="163"/>
    </row>
    <row r="27" spans="1:4" x14ac:dyDescent="0.25">
      <c r="A27" s="160"/>
      <c r="B27" s="163"/>
      <c r="C27" s="163"/>
      <c r="D27" s="163"/>
    </row>
    <row r="28" spans="1:4" x14ac:dyDescent="0.25">
      <c r="A28" s="160"/>
      <c r="B28" s="163" t="s">
        <v>194</v>
      </c>
      <c r="C28" s="163" t="s">
        <v>215</v>
      </c>
      <c r="D28" s="172" t="e">
        <f>'3.1 Raumbuch Kinderhaus Lumina'!Q10</f>
        <v>#DIV/0!</v>
      </c>
    </row>
    <row r="29" spans="1:4" x14ac:dyDescent="0.25">
      <c r="A29" s="160"/>
      <c r="B29" s="163"/>
      <c r="C29" s="163" t="s">
        <v>216</v>
      </c>
      <c r="D29" s="172">
        <f>'5.1 Grundreinigung'!H18</f>
        <v>0</v>
      </c>
    </row>
    <row r="30" spans="1:4" x14ac:dyDescent="0.25">
      <c r="A30" s="160"/>
      <c r="B30" s="438" t="s">
        <v>196</v>
      </c>
      <c r="C30" s="439"/>
      <c r="D30" s="173" t="e">
        <f>D28+D29</f>
        <v>#DIV/0!</v>
      </c>
    </row>
    <row r="31" spans="1:4" x14ac:dyDescent="0.25">
      <c r="A31" s="160"/>
      <c r="B31" s="174"/>
      <c r="C31" s="175"/>
      <c r="D31" s="176"/>
    </row>
    <row r="32" spans="1:4" x14ac:dyDescent="0.25">
      <c r="A32" s="160"/>
      <c r="B32" s="177"/>
      <c r="C32" s="178" t="s">
        <v>49</v>
      </c>
      <c r="D32" s="179">
        <v>0.19</v>
      </c>
    </row>
    <row r="33" spans="1:4" x14ac:dyDescent="0.25">
      <c r="A33" s="160"/>
      <c r="B33" s="174"/>
      <c r="C33" s="180"/>
      <c r="D33" s="181"/>
    </row>
    <row r="34" spans="1:4" x14ac:dyDescent="0.25">
      <c r="A34" s="160"/>
      <c r="B34" s="163" t="s">
        <v>195</v>
      </c>
      <c r="C34" s="163" t="s">
        <v>193</v>
      </c>
      <c r="D34" s="172" t="e">
        <f>D28*19%+D28</f>
        <v>#DIV/0!</v>
      </c>
    </row>
    <row r="35" spans="1:4" x14ac:dyDescent="0.25">
      <c r="A35" s="160"/>
      <c r="B35" s="163"/>
      <c r="C35" s="163" t="s">
        <v>192</v>
      </c>
      <c r="D35" s="172">
        <f>'5.1 Grundreinigung'!I18</f>
        <v>0</v>
      </c>
    </row>
    <row r="36" spans="1:4" x14ac:dyDescent="0.25">
      <c r="A36" s="160"/>
      <c r="B36" s="182"/>
      <c r="C36" s="183" t="s">
        <v>191</v>
      </c>
      <c r="D36" s="173" t="e">
        <f>D34+D35</f>
        <v>#DIV/0!</v>
      </c>
    </row>
    <row r="37" spans="1:4" x14ac:dyDescent="0.25">
      <c r="A37" s="160"/>
      <c r="B37" s="163"/>
      <c r="C37" s="163"/>
      <c r="D37" s="184"/>
    </row>
    <row r="38" spans="1:4" x14ac:dyDescent="0.25">
      <c r="A38" s="160"/>
      <c r="B38" s="163" t="s">
        <v>149</v>
      </c>
      <c r="C38" s="163"/>
      <c r="D38" s="163"/>
    </row>
    <row r="39" spans="1:4" x14ac:dyDescent="0.25">
      <c r="A39" s="160"/>
      <c r="B39" s="163" t="s">
        <v>277</v>
      </c>
      <c r="C39" s="163" t="s">
        <v>150</v>
      </c>
      <c r="D39" s="172">
        <f>SVS</f>
        <v>0</v>
      </c>
    </row>
    <row r="40" spans="1:4" x14ac:dyDescent="0.25">
      <c r="A40" s="160"/>
      <c r="B40" s="163" t="s">
        <v>277</v>
      </c>
      <c r="C40" s="163" t="s">
        <v>264</v>
      </c>
      <c r="D40" s="172">
        <f>'1.2 Stundenverrechnungssatz'!E67</f>
        <v>0</v>
      </c>
    </row>
    <row r="41" spans="1:4" x14ac:dyDescent="0.25">
      <c r="A41" s="160"/>
      <c r="B41" s="163" t="s">
        <v>277</v>
      </c>
      <c r="C41" s="163" t="s">
        <v>267</v>
      </c>
      <c r="D41" s="172">
        <f>SVSg</f>
        <v>0</v>
      </c>
    </row>
    <row r="42" spans="1:4" x14ac:dyDescent="0.25">
      <c r="A42" s="160"/>
      <c r="B42" s="160"/>
      <c r="C42" s="160"/>
      <c r="D42" s="160"/>
    </row>
    <row r="43" spans="1:4" x14ac:dyDescent="0.25">
      <c r="A43" s="160"/>
      <c r="B43" s="177"/>
      <c r="C43" s="178" t="s">
        <v>49</v>
      </c>
      <c r="D43" s="185">
        <v>0.19</v>
      </c>
    </row>
    <row r="44" spans="1:4" x14ac:dyDescent="0.25">
      <c r="A44" s="160"/>
      <c r="B44" s="177"/>
      <c r="C44" s="180"/>
      <c r="D44" s="181"/>
    </row>
    <row r="45" spans="1:4" x14ac:dyDescent="0.25">
      <c r="A45" s="160"/>
      <c r="B45" s="163" t="s">
        <v>149</v>
      </c>
      <c r="C45" s="163"/>
      <c r="D45" s="163"/>
    </row>
    <row r="46" spans="1:4" x14ac:dyDescent="0.25">
      <c r="A46" s="160"/>
      <c r="B46" s="163" t="s">
        <v>278</v>
      </c>
      <c r="C46" s="163" t="s">
        <v>150</v>
      </c>
      <c r="D46" s="172">
        <f>SVS*D43+SVS</f>
        <v>0</v>
      </c>
    </row>
    <row r="47" spans="1:4" x14ac:dyDescent="0.25">
      <c r="A47" s="160"/>
      <c r="B47" s="163" t="s">
        <v>278</v>
      </c>
      <c r="C47" s="163" t="s">
        <v>264</v>
      </c>
      <c r="D47" s="172"/>
    </row>
    <row r="48" spans="1:4" x14ac:dyDescent="0.25">
      <c r="A48" s="160"/>
      <c r="B48" s="163" t="s">
        <v>278</v>
      </c>
      <c r="C48" s="163" t="s">
        <v>267</v>
      </c>
      <c r="D48" s="172">
        <f>SVSg*D43+SVSg</f>
        <v>0</v>
      </c>
    </row>
    <row r="49" spans="1:5" x14ac:dyDescent="0.25">
      <c r="A49" s="160"/>
      <c r="B49" s="160"/>
      <c r="C49" s="160"/>
      <c r="D49" s="160"/>
    </row>
    <row r="50" spans="1:5" x14ac:dyDescent="0.25">
      <c r="A50" s="160"/>
      <c r="B50" s="163" t="s">
        <v>279</v>
      </c>
      <c r="C50" s="163"/>
      <c r="D50" s="186">
        <f>SVSSuF</f>
        <v>0</v>
      </c>
    </row>
    <row r="51" spans="1:5" x14ac:dyDescent="0.25">
      <c r="A51" s="160"/>
      <c r="B51" s="163" t="s">
        <v>280</v>
      </c>
      <c r="C51" s="163"/>
      <c r="D51" s="186">
        <f>D50*D43+D50</f>
        <v>0</v>
      </c>
    </row>
    <row r="52" spans="1:5" x14ac:dyDescent="0.25">
      <c r="A52" s="160"/>
      <c r="B52" s="160"/>
      <c r="C52" s="160"/>
      <c r="D52" s="163"/>
    </row>
    <row r="53" spans="1:5" x14ac:dyDescent="0.25">
      <c r="A53" s="160"/>
      <c r="B53" s="160" t="s">
        <v>281</v>
      </c>
      <c r="C53" s="160"/>
      <c r="D53" s="187">
        <v>0</v>
      </c>
    </row>
    <row r="54" spans="1:5" x14ac:dyDescent="0.25">
      <c r="A54" s="160"/>
      <c r="B54" s="160" t="s">
        <v>282</v>
      </c>
      <c r="C54" s="160"/>
      <c r="D54" s="187">
        <f>D53*D43+D53</f>
        <v>0</v>
      </c>
    </row>
    <row r="55" spans="1:5" x14ac:dyDescent="0.25">
      <c r="A55" s="160"/>
      <c r="B55" s="163"/>
      <c r="C55" s="163"/>
      <c r="D55" s="163"/>
    </row>
    <row r="56" spans="1:5" x14ac:dyDescent="0.25">
      <c r="A56" s="160"/>
      <c r="B56" s="163"/>
      <c r="C56" s="163"/>
      <c r="D56" s="163"/>
    </row>
    <row r="57" spans="1:5" x14ac:dyDescent="0.25">
      <c r="A57" s="160"/>
      <c r="B57" s="431" t="s">
        <v>189</v>
      </c>
      <c r="C57" s="404"/>
      <c r="D57" s="404"/>
    </row>
    <row r="58" spans="1:5" x14ac:dyDescent="0.25">
      <c r="A58" s="160"/>
      <c r="B58" s="163"/>
      <c r="C58" s="163"/>
      <c r="D58" s="163"/>
    </row>
    <row r="59" spans="1:5" x14ac:dyDescent="0.25">
      <c r="A59" s="160"/>
      <c r="B59" s="163" t="s">
        <v>183</v>
      </c>
      <c r="C59" s="163"/>
      <c r="D59" s="188" t="e" cm="1">
        <f t="array" ref="D59:E59">SUM('1.2 Stundenverrechnungssatz'!C44*100/Stundenverrechnungssatz)*'1.2 Stundenverrechnungssatz'!B69:C69+('1.2 Stundenverrechnungssatz'!E44*100/'1.2 Stundenverrechnungssatz'!E67)*'1.2 Stundenverrechnungssatz'!D69:E69+('1.2 Stundenverrechnungssatz'!G44*100/'1.2 Stundenverrechnungssatz'!G67)*'1.2 Stundenverrechnungssatz'!F69:G69</f>
        <v>#DIV/0!</v>
      </c>
      <c r="E59" s="23" t="e">
        <v>#DIV/0!</v>
      </c>
    </row>
    <row r="60" spans="1:5" x14ac:dyDescent="0.25">
      <c r="A60" s="160"/>
      <c r="B60" s="163"/>
      <c r="C60" s="163"/>
      <c r="D60" s="189"/>
    </row>
    <row r="61" spans="1:5" x14ac:dyDescent="0.25">
      <c r="A61" s="160"/>
      <c r="B61" s="163" t="s">
        <v>151</v>
      </c>
      <c r="C61" s="163"/>
      <c r="D61" s="163"/>
    </row>
    <row r="62" spans="1:5" x14ac:dyDescent="0.25">
      <c r="A62" s="160"/>
      <c r="B62" s="163"/>
      <c r="C62" s="163"/>
      <c r="D62" s="163"/>
    </row>
    <row r="63" spans="1:5" x14ac:dyDescent="0.25">
      <c r="A63" s="160"/>
      <c r="B63" s="163" t="s">
        <v>152</v>
      </c>
      <c r="C63" s="163"/>
      <c r="D63" s="163"/>
    </row>
    <row r="64" spans="1:5" x14ac:dyDescent="0.25">
      <c r="A64" s="160"/>
      <c r="B64" s="163" t="s">
        <v>153</v>
      </c>
      <c r="C64" s="163"/>
      <c r="D64" s="163"/>
    </row>
    <row r="65" spans="1:4" x14ac:dyDescent="0.25">
      <c r="A65" s="160"/>
      <c r="B65" s="163" t="s">
        <v>154</v>
      </c>
      <c r="C65" s="163"/>
      <c r="D65" s="163"/>
    </row>
    <row r="66" spans="1:4" x14ac:dyDescent="0.25">
      <c r="A66" s="160"/>
      <c r="B66" s="163" t="s">
        <v>155</v>
      </c>
      <c r="C66" s="163"/>
      <c r="D66" s="163"/>
    </row>
    <row r="67" spans="1:4" x14ac:dyDescent="0.25">
      <c r="A67" s="160"/>
      <c r="B67" s="163"/>
      <c r="C67" s="163"/>
      <c r="D67" s="163"/>
    </row>
    <row r="68" spans="1:4" x14ac:dyDescent="0.25">
      <c r="A68" s="160"/>
      <c r="B68" s="163" t="s">
        <v>156</v>
      </c>
      <c r="C68" s="163"/>
      <c r="D68" s="163"/>
    </row>
    <row r="69" spans="1:4" x14ac:dyDescent="0.25">
      <c r="A69" s="160"/>
      <c r="B69" s="163" t="s">
        <v>157</v>
      </c>
      <c r="C69" s="163"/>
      <c r="D69" s="163"/>
    </row>
    <row r="70" spans="1:4" x14ac:dyDescent="0.25">
      <c r="A70" s="160"/>
      <c r="B70" s="163"/>
      <c r="C70" s="163"/>
      <c r="D70" s="163"/>
    </row>
    <row r="71" spans="1:4" x14ac:dyDescent="0.25">
      <c r="A71" s="160"/>
      <c r="B71" s="163" t="s">
        <v>158</v>
      </c>
      <c r="C71" s="163"/>
      <c r="D71" s="163"/>
    </row>
    <row r="72" spans="1:4" x14ac:dyDescent="0.25">
      <c r="A72" s="160"/>
      <c r="B72" s="163" t="s">
        <v>159</v>
      </c>
      <c r="C72" s="163"/>
      <c r="D72" s="163"/>
    </row>
    <row r="73" spans="1:4" x14ac:dyDescent="0.25">
      <c r="A73" s="160"/>
      <c r="B73" s="163" t="s">
        <v>160</v>
      </c>
      <c r="C73" s="163"/>
      <c r="D73" s="163"/>
    </row>
    <row r="74" spans="1:4" x14ac:dyDescent="0.25">
      <c r="A74" s="160"/>
      <c r="B74" s="163" t="s">
        <v>161</v>
      </c>
      <c r="C74" s="163"/>
      <c r="D74" s="163"/>
    </row>
    <row r="75" spans="1:4" x14ac:dyDescent="0.25">
      <c r="A75" s="160"/>
      <c r="B75" s="163"/>
      <c r="C75" s="163"/>
      <c r="D75" s="163"/>
    </row>
    <row r="76" spans="1:4" x14ac:dyDescent="0.25">
      <c r="A76" s="160"/>
      <c r="B76" s="163" t="s">
        <v>162</v>
      </c>
      <c r="C76" s="163"/>
      <c r="D76" s="163"/>
    </row>
    <row r="77" spans="1:4" x14ac:dyDescent="0.25">
      <c r="A77" s="160"/>
      <c r="B77" s="163" t="s">
        <v>163</v>
      </c>
      <c r="C77" s="163"/>
      <c r="D77" s="163"/>
    </row>
    <row r="78" spans="1:4" x14ac:dyDescent="0.25">
      <c r="A78" s="160"/>
      <c r="B78" s="163" t="s">
        <v>164</v>
      </c>
      <c r="C78" s="163"/>
      <c r="D78" s="163"/>
    </row>
    <row r="79" spans="1:4" x14ac:dyDescent="0.25">
      <c r="A79" s="160"/>
      <c r="B79" s="163"/>
      <c r="C79" s="163"/>
      <c r="D79" s="163"/>
    </row>
    <row r="80" spans="1:4" s="22" customFormat="1" x14ac:dyDescent="0.25">
      <c r="A80" s="190"/>
      <c r="B80" s="190"/>
      <c r="C80" s="190"/>
      <c r="D80" s="190"/>
    </row>
    <row r="81" spans="1:4" s="22" customFormat="1" x14ac:dyDescent="0.25">
      <c r="A81" s="190"/>
      <c r="B81" s="190"/>
      <c r="C81" s="190"/>
      <c r="D81" s="190"/>
    </row>
    <row r="82" spans="1:4" s="22" customFormat="1" x14ac:dyDescent="0.25">
      <c r="A82" s="190"/>
      <c r="B82" s="190"/>
      <c r="C82" s="190"/>
      <c r="D82" s="190"/>
    </row>
    <row r="83" spans="1:4" s="22" customFormat="1" x14ac:dyDescent="0.25">
      <c r="A83" s="190"/>
      <c r="B83" s="190"/>
      <c r="C83" s="190"/>
      <c r="D83" s="190"/>
    </row>
    <row r="84" spans="1:4" s="22" customFormat="1" x14ac:dyDescent="0.25">
      <c r="A84" s="190"/>
      <c r="B84" s="190"/>
      <c r="C84" s="190"/>
      <c r="D84" s="190"/>
    </row>
    <row r="85" spans="1:4" s="22" customFormat="1" x14ac:dyDescent="0.25">
      <c r="A85" s="190"/>
      <c r="B85" s="190"/>
      <c r="C85" s="190"/>
      <c r="D85" s="190"/>
    </row>
    <row r="86" spans="1:4" s="22" customFormat="1" x14ac:dyDescent="0.25">
      <c r="A86" s="190"/>
      <c r="B86" s="190"/>
      <c r="C86" s="190"/>
      <c r="D86" s="190"/>
    </row>
    <row r="87" spans="1:4" s="22" customFormat="1" x14ac:dyDescent="0.25">
      <c r="A87" s="190"/>
      <c r="B87" s="190"/>
      <c r="C87" s="190"/>
      <c r="D87" s="190"/>
    </row>
    <row r="88" spans="1:4" s="22" customFormat="1" x14ac:dyDescent="0.25">
      <c r="A88" s="190"/>
      <c r="B88" s="190"/>
      <c r="C88" s="190"/>
      <c r="D88" s="190"/>
    </row>
    <row r="89" spans="1:4" s="22" customFormat="1" x14ac:dyDescent="0.25">
      <c r="A89" s="190"/>
      <c r="B89" s="190"/>
      <c r="C89" s="190"/>
      <c r="D89" s="190"/>
    </row>
    <row r="90" spans="1:4" s="22" customFormat="1" x14ac:dyDescent="0.25"/>
    <row r="91" spans="1:4" s="22" customFormat="1" x14ac:dyDescent="0.25"/>
    <row r="92" spans="1:4" s="22" customFormat="1" x14ac:dyDescent="0.25"/>
    <row r="93" spans="1:4" s="22" customFormat="1" x14ac:dyDescent="0.25"/>
    <row r="94" spans="1:4" s="22" customFormat="1" x14ac:dyDescent="0.25"/>
    <row r="95" spans="1:4" s="22" customFormat="1" x14ac:dyDescent="0.25"/>
    <row r="96" spans="1:4"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sheetData>
  <sheetProtection algorithmName="SHA-512" hashValue="jZMoc26XK6fVyPrNDv1NY+a+ocEnNVn06YaEKUa/FuVWDAuS4tKUn6/jApy52HeRBsWt2aztpaNzxLXtg2gCEQ==" saltValue="PO9j+HRSNOq1ctja1U45nQ==" spinCount="100000" sheet="1" objects="1" scenarios="1"/>
  <mergeCells count="8">
    <mergeCell ref="B57:D57"/>
    <mergeCell ref="A2:C2"/>
    <mergeCell ref="A4:C4"/>
    <mergeCell ref="A7:C9"/>
    <mergeCell ref="B25:D25"/>
    <mergeCell ref="B30:C30"/>
    <mergeCell ref="C16:D16"/>
    <mergeCell ref="C18:D18"/>
  </mergeCells>
  <hyperlinks>
    <hyperlink ref="D9" location="Bearbeitungshinweise!C50" display="Bearbeitungshinweis" xr:uid="{00000000-0004-0000-0700-000000000000}"/>
    <hyperlink ref="F1" location="Bearbeitungshinweise!C28" display="Bearbeitungshinweise" xr:uid="{00000000-0004-0000-0700-000001000000}"/>
    <hyperlink ref="F1:J4" location="Bearbeitungshinweise!C45" display="Bearbeitungshinweise" xr:uid="{00000000-0004-0000-0700-000002000000}"/>
    <hyperlink ref="B57" location="'4.1 Regiearbeiten'!A1" display="4.1 Regiearbeiten" xr:uid="{00000000-0004-0000-0700-000003000000}"/>
    <hyperlink ref="B57:D57" location="'4.1 Regiearbeiten'!C10" display="Die Abrechnung von zusätzlichen Regiearbeiten erfolgt zu den im Arbeitsblatt '4.1 Regiearbeiten angegeben Einzelpreisen." xr:uid="{00000000-0004-0000-0700-000004000000}"/>
  </hyperlinks>
  <printOptions horizontalCentered="1"/>
  <pageMargins left="0.35433070866141736" right="0.31496062992125984" top="0.78740157480314965" bottom="0.78740157480314965" header="0.39370078740157483" footer="0.39370078740157483"/>
  <pageSetup paperSize="9" scale="62" orientation="portrait" r:id="rId1"/>
  <headerFooter alignWithMargins="0">
    <oddFooter>&amp;C&amp;"Tahoma,Standard"&amp;9Seite &amp;P von &amp;N&amp;R&amp;6© Gerd Schöffl, Kassel 2019</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
  <dimension ref="A1"/>
  <sheetViews>
    <sheetView workbookViewId="0">
      <selection activeCell="H26" sqref="H26"/>
    </sheetView>
  </sheetViews>
  <sheetFormatPr baseColWidth="10" defaultRowHeight="14.4" x14ac:dyDescent="0.3"/>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Formular" ma:contentTypeID="0x01010100C19650F5E098F64783E2B39B094EAF85" ma:contentTypeVersion="11" ma:contentTypeDescription="Dieses Formular ausfüllen." ma:contentTypeScope="" ma:versionID="16be6320b083934def6649f905a3dd72">
  <xsd:schema xmlns:xsd="http://www.w3.org/2001/XMLSchema" xmlns:xs="http://www.w3.org/2001/XMLSchema" xmlns:p="http://schemas.microsoft.com/office/2006/metadata/properties" xmlns:ns1="http://schemas.microsoft.com/sharepoint/v3" xmlns:ns2="0672a806-a7ca-49e0-adef-0face624234f" xmlns:ns3="d185ae7a-ea9a-4644-926d-acd2c4cbf90e" targetNamespace="http://schemas.microsoft.com/office/2006/metadata/properties" ma:root="true" ma:fieldsID="d3a769a3580cdfad20e687ff2569088d" ns1:_="" ns2:_="" ns3:_="">
    <xsd:import namespace="http://schemas.microsoft.com/sharepoint/v3"/>
    <xsd:import namespace="0672a806-a7ca-49e0-adef-0face624234f"/>
    <xsd:import namespace="d185ae7a-ea9a-4644-926d-acd2c4cbf90e"/>
    <xsd:element name="properties">
      <xsd:complexType>
        <xsd:sequence>
          <xsd:element name="documentManagement">
            <xsd:complexType>
              <xsd:all>
                <xsd:element ref="ns1:ShowCombineView" minOccurs="0"/>
                <xsd:element ref="ns1:ShowRepairView" minOccurs="0"/>
                <xsd:element ref="ns1:TemplateUrl" minOccurs="0"/>
                <xsd:element ref="ns1:xd_ProgID" minOccurs="0"/>
                <xsd:element ref="ns2:Alphabetischer_x0020_Filter" minOccurs="0"/>
                <xsd:element ref="ns2:Amt" minOccurs="0"/>
                <xsd:element ref="ns2:Beschreibung" minOccurs="0"/>
                <xsd:element ref="ns3:Arbeitshilfen" minOccurs="0"/>
                <xsd:element ref="ns2:Bezeichnung" minOccurs="0"/>
                <xsd:element ref="ns1:PublishingExpirationDate" minOccurs="0"/>
                <xsd:element ref="ns1:PublishingStartDate" minOccurs="0"/>
                <xsd:element ref="ns2:Zielgrup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howCombineView" ma:index="8" nillable="true" ma:displayName="Kombinationsansicht anzeigen" ma:hidden="true" ma:internalName="ShowCombineView">
      <xsd:simpleType>
        <xsd:restriction base="dms:Text"/>
      </xsd:simpleType>
    </xsd:element>
    <xsd:element name="ShowRepairView" ma:index="10" nillable="true" ma:displayName="Reparaturansicht anzeigen" ma:hidden="true" ma:internalName="ShowRepairView">
      <xsd:simpleType>
        <xsd:restriction base="dms:Text"/>
      </xsd:simpleType>
    </xsd:element>
    <xsd:element name="TemplateUrl" ma:index="11" nillable="true" ma:displayName="Vorlageverknüpfung" ma:hidden="true" ma:internalName="TemplateUrl">
      <xsd:simpleType>
        <xsd:restriction base="dms:Text"/>
      </xsd:simpleType>
    </xsd:element>
    <xsd:element name="xd_ProgID" ma:index="12" nillable="true" ma:displayName="HTML-Dateiverknüpfung" ma:hidden="true" ma:internalName="xd_ProgID">
      <xsd:simpleType>
        <xsd:restriction base="dms:Text"/>
      </xsd:simpleType>
    </xsd:element>
    <xsd:element name="PublishingExpirationDate" ma:index="18" nillable="true" ma:displayName="Geplantes Enddatum" ma:internalName="PublishingExpirationDate">
      <xsd:simpleType>
        <xsd:restriction base="dms:Unknown"/>
      </xsd:simpleType>
    </xsd:element>
    <xsd:element name="PublishingStartDate" ma:index="19" nillable="true" ma:displayName="Geplantes Startdatum"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672a806-a7ca-49e0-adef-0face624234f" elementFormDefault="qualified">
    <xsd:import namespace="http://schemas.microsoft.com/office/2006/documentManagement/types"/>
    <xsd:import namespace="http://schemas.microsoft.com/office/infopath/2007/PartnerControls"/>
    <xsd:element name="Alphabetischer_x0020_Filter" ma:index="13" nillable="true" ma:displayName="Alphabetischer Filter" ma:default="A" ma:internalName="Alphabetischer_x0020_Filter">
      <xsd:complexType>
        <xsd:complexContent>
          <xsd:extension base="dms:MultiChoice">
            <xsd:sequence>
              <xsd:element name="Value" maxOccurs="unbounded" minOccurs="0" nillable="true">
                <xsd:simpleType>
                  <xsd:restriction base="dms:Choice">
                    <xsd:enumeration value="A"/>
                    <xsd:enumeration value="B"/>
                    <xsd:enumeration value="C"/>
                    <xsd:enumeration value="D"/>
                    <xsd:enumeration value="E"/>
                    <xsd:enumeration value="F"/>
                    <xsd:enumeration value="G"/>
                    <xsd:enumeration value="H"/>
                    <xsd:enumeration value="I"/>
                    <xsd:enumeration value="J"/>
                    <xsd:enumeration value="K"/>
                    <xsd:enumeration value="L"/>
                    <xsd:enumeration value="M"/>
                    <xsd:enumeration value="N"/>
                    <xsd:enumeration value="O"/>
                    <xsd:enumeration value="P"/>
                    <xsd:enumeration value="Q"/>
                    <xsd:enumeration value="R"/>
                    <xsd:enumeration value="S"/>
                    <xsd:enumeration value="T"/>
                    <xsd:enumeration value="U"/>
                    <xsd:enumeration value="V"/>
                    <xsd:enumeration value="W"/>
                    <xsd:enumeration value="X"/>
                    <xsd:enumeration value="Y"/>
                    <xsd:enumeration value="Z"/>
                  </xsd:restriction>
                </xsd:simpleType>
              </xsd:element>
            </xsd:sequence>
          </xsd:extension>
        </xsd:complexContent>
      </xsd:complexType>
    </xsd:element>
    <xsd:element name="Amt" ma:index="14" nillable="true" ma:displayName="Amt" ma:internalName="Amt">
      <xsd:simpleType>
        <xsd:restriction base="dms:Text">
          <xsd:maxLength value="10"/>
        </xsd:restriction>
      </xsd:simpleType>
    </xsd:element>
    <xsd:element name="Beschreibung" ma:index="15" nillable="true" ma:displayName="Beschreibung" ma:internalName="Beschreibung">
      <xsd:simpleType>
        <xsd:restriction base="dms:Note">
          <xsd:maxLength value="255"/>
        </xsd:restriction>
      </xsd:simpleType>
    </xsd:element>
    <xsd:element name="Bezeichnung" ma:index="17" nillable="true" ma:displayName="Bezeichnung" ma:format="Hyperlink" ma:internalName="Bezeichnung">
      <xsd:complexType>
        <xsd:complexContent>
          <xsd:extension base="dms:URL">
            <xsd:sequence>
              <xsd:element name="Url" type="dms:ValidUrl" minOccurs="0" nillable="true"/>
              <xsd:element name="Description" type="xsd:string" nillable="true"/>
            </xsd:sequence>
          </xsd:extension>
        </xsd:complexContent>
      </xsd:complexType>
    </xsd:element>
    <xsd:element name="Zielgruppe" ma:index="21" nillable="true" ma:displayName="Zielgruppe" ma:default="Auszubildende" ma:internalName="Zielgruppe" ma:readOnly="false">
      <xsd:complexType>
        <xsd:complexContent>
          <xsd:extension base="dms:MultiChoice">
            <xsd:sequence>
              <xsd:element name="Value" maxOccurs="unbounded" minOccurs="0" nillable="true">
                <xsd:simpleType>
                  <xsd:restriction base="dms:Choice">
                    <xsd:enumeration value="Auszubildende"/>
                    <xsd:enumeration value="Ausbilder"/>
                    <xsd:enumeration value="Führungskräfte"/>
                    <xsd:enumeration value="IT-Beauftragte"/>
                    <xsd:enumeration value="Persönlich"/>
                    <xsd:enumeration value="Rechnungsstelle"/>
                    <xsd:enumeration value="Verwaltungsabteilung"/>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185ae7a-ea9a-4644-926d-acd2c4cbf90e" elementFormDefault="qualified">
    <xsd:import namespace="http://schemas.microsoft.com/office/2006/documentManagement/types"/>
    <xsd:import namespace="http://schemas.microsoft.com/office/infopath/2007/PartnerControls"/>
    <xsd:element name="Arbeitshilfen" ma:index="16" nillable="true" ma:displayName="Arbeitshilfen" ma:list="{e92e977e-28e2-4bf0-abb9-ae0e06dd5702}" ma:internalName="Arbeitshilfen" ma:showField="Produktbezeichnung" ma:web="d185ae7a-ea9a-4644-926d-acd2c4cbf9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20"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Amt xmlns="0672a806-a7ca-49e0-adef-0face624234f">60</Amt>
    <Arbeitshilfen xmlns="d185ae7a-ea9a-4644-926d-acd2c4cbf90e">
      <Value>145</Value>
    </Arbeitshilfen>
    <ShowRepairView xmlns="http://schemas.microsoft.com/sharepoint/v3" xsi:nil="true"/>
    <Bezeichnung xmlns="0672a806-a7ca-49e0-adef-0face624234f">
      <Url>http://intranet.intern.stadt-kassel.de/formulare/Formulare/Vergabe_Tool_Excel.xltm</Url>
      <Description>Vergabe-Tool (Excel)</Description>
    </Bezeichnung>
    <Zielgruppe xmlns="0672a806-a7ca-49e0-adef-0face624234f">
      <Value>Verwaltungsabteilung</Value>
    </Zielgruppe>
    <Alphabetischer_x0020_Filter xmlns="0672a806-a7ca-49e0-adef-0face624234f">
      <Value>V</Value>
    </Alphabetischer_x0020_Filter>
    <ShowCombineView xmlns="http://schemas.microsoft.com/sharepoint/v3" xsi:nil="true"/>
    <PublishingExpirationDate xmlns="http://schemas.microsoft.com/sharepoint/v3" xsi:nil="true"/>
    <xd_ProgID xmlns="http://schemas.microsoft.com/sharepoint/v3" xsi:nil="true"/>
    <Beschreibung xmlns="0672a806-a7ca-49e0-adef-0face624234f">Tool zur Erstellung von Leistungsverzeichnissen. Bieter darin nur Preise eintragen, jedoch keine Leistungspositionen verändern. Zur Nutzung des Tools müssen Sie es ZUNÄCHST in Ihrem Verzeichnis SPEICHERN.</Beschreibung>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CA7C30-5626-4BCF-B513-916170ED41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672a806-a7ca-49e0-adef-0face624234f"/>
    <ds:schemaRef ds:uri="d185ae7a-ea9a-4644-926d-acd2c4cbf9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85E04A-61A6-4A17-8165-7D2C4EB68E63}">
  <ds:schemaRefs>
    <ds:schemaRef ds:uri="0672a806-a7ca-49e0-adef-0face624234f"/>
    <ds:schemaRef ds:uri="http://purl.org/dc/elements/1.1/"/>
    <ds:schemaRef ds:uri="http://schemas.microsoft.com/office/2006/metadata/properties"/>
    <ds:schemaRef ds:uri="http://schemas.microsoft.com/sharepoint/v3"/>
    <ds:schemaRef ds:uri="http://purl.org/dc/term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d185ae7a-ea9a-4644-926d-acd2c4cbf90e"/>
    <ds:schemaRef ds:uri="http://www.w3.org/XML/1998/namespace"/>
  </ds:schemaRefs>
</ds:datastoreItem>
</file>

<file path=customXml/itemProps3.xml><?xml version="1.0" encoding="utf-8"?>
<ds:datastoreItem xmlns:ds="http://schemas.openxmlformats.org/officeDocument/2006/customXml" ds:itemID="{77F67493-24AB-432D-BF2D-5626C52FD0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23</vt:i4>
      </vt:variant>
    </vt:vector>
  </HeadingPairs>
  <TitlesOfParts>
    <vt:vector size="34" baseType="lpstr">
      <vt:lpstr>Bearbeitungshinweise</vt:lpstr>
      <vt:lpstr>1.1 Stammdaten</vt:lpstr>
      <vt:lpstr>1.2 Stundenverrechnungssatz</vt:lpstr>
      <vt:lpstr>2.1 Leistungsrichtwerte</vt:lpstr>
      <vt:lpstr>3.1 Raumbuch Kinderhaus Lumina</vt:lpstr>
      <vt:lpstr>4.1 Regiearbeiten</vt:lpstr>
      <vt:lpstr>5.1 Grundreinigung</vt:lpstr>
      <vt:lpstr>6.1 Angebotssummen</vt:lpstr>
      <vt:lpstr>Tabelle1</vt:lpstr>
      <vt:lpstr>Tabelle2</vt:lpstr>
      <vt:lpstr>Tabelle3</vt:lpstr>
      <vt:lpstr>BKJ</vt:lpstr>
      <vt:lpstr>Bearbeitungshinweise!Doku_Blatt_Angebot</vt:lpstr>
      <vt:lpstr>Bearbeitungshinweise!Doku_Blatt_Preiszusammenstellung</vt:lpstr>
      <vt:lpstr>Bearbeitungshinweise!Doku_Blatt_Raumgruppen</vt:lpstr>
      <vt:lpstr>Bearbeitungshinweise!Doku_Blatt_Regiearbeiten</vt:lpstr>
      <vt:lpstr>'1.1 Stammdaten'!Druckbereich</vt:lpstr>
      <vt:lpstr>'1.2 Stundenverrechnungssatz'!Druckbereich</vt:lpstr>
      <vt:lpstr>'2.1 Leistungsrichtwerte'!Druckbereich</vt:lpstr>
      <vt:lpstr>'3.1 Raumbuch Kinderhaus Lumina'!Druckbereich</vt:lpstr>
      <vt:lpstr>'4.1 Regiearbeiten'!Druckbereich</vt:lpstr>
      <vt:lpstr>'5.1 Grundreinigung'!Druckbereich</vt:lpstr>
      <vt:lpstr>'6.1 Angebotssummen'!Druckbereich</vt:lpstr>
      <vt:lpstr>Bearbeitungshinweise!Druckbereich</vt:lpstr>
      <vt:lpstr>'3.1 Raumbuch Kinderhaus Lumina'!Drucktitel</vt:lpstr>
      <vt:lpstr>'6.1 Angebotssummen'!Drucktitel</vt:lpstr>
      <vt:lpstr>GRbrutto</vt:lpstr>
      <vt:lpstr>GRnetto</vt:lpstr>
      <vt:lpstr>NKJ</vt:lpstr>
      <vt:lpstr>Stundenverrechnungssatz</vt:lpstr>
      <vt:lpstr>'6.1 Angebotssummen'!SVS</vt:lpstr>
      <vt:lpstr>'6.1 Angebotssummen'!SVSg</vt:lpstr>
      <vt:lpstr>SVSSuF</vt:lpstr>
      <vt:lpstr>Ust</vt:lpstr>
    </vt:vector>
  </TitlesOfParts>
  <Company>RIB Software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Vergabe-Tool (Excel)</dc:title>
  <dc:subject>eVergabe</dc:subject>
  <dc:creator>Schöffl, Gerd</dc:creator>
  <cp:lastModifiedBy>Lötzerich, Gesa</cp:lastModifiedBy>
  <cp:lastPrinted>2026-02-19T16:23:12Z</cp:lastPrinted>
  <dcterms:created xsi:type="dcterms:W3CDTF">2013-02-07T21:43:34Z</dcterms:created>
  <dcterms:modified xsi:type="dcterms:W3CDTF">2026-02-20T09:02:33Z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0x01010100C19650F5E098F64783E2B39B094EAF85</vt:lpwstr>
  </property>
</Properties>
</file>